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150" activeTab="6"/>
  </bookViews>
  <sheets>
    <sheet name="201" sheetId="1" r:id="rId1"/>
    <sheet name="202" sheetId="2" r:id="rId2"/>
    <sheet name="204" sheetId="3" r:id="rId3"/>
    <sheet name="502" sheetId="4" r:id="rId4"/>
    <sheet name="205" sheetId="5" r:id="rId5"/>
    <sheet name="КУТ" sheetId="6" r:id="rId6"/>
    <sheet name="к-т Шевченко" sheetId="7" r:id="rId7"/>
  </sheets>
  <definedNames/>
  <calcPr fullCalcOnLoad="1"/>
</workbook>
</file>

<file path=xl/sharedStrings.xml><?xml version="1.0" encoding="utf-8"?>
<sst xmlns="http://schemas.openxmlformats.org/spreadsheetml/2006/main" count="1017" uniqueCount="237">
  <si>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</si>
  <si>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</si>
  <si>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</si>
  <si>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</si>
  <si>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</si>
  <si>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</si>
  <si>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</si>
  <si>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</si>
  <si>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</si>
  <si>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</si>
  <si>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</si>
  <si>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</si>
  <si>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</si>
  <si>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</si>
  <si>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</si>
  <si>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</si>
  <si>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</si>
  <si>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</si>
  <si>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</si>
  <si>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</si>
  <si>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</si>
  <si>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</si>
  <si>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</si>
  <si>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</si>
  <si>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</si>
  <si>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</si>
  <si>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</si>
  <si>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</si>
  <si>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</si>
  <si>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</si>
  <si>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</si>
  <si>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</si>
  <si>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</si>
  <si>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</si>
  <si>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</si>
  <si>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</si>
  <si>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</si>
  <si>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Дата погодження</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</si>
  <si>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</si>
  <si>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</si>
  <si>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</si>
  <si>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</si>
  <si>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</si>
  <si>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</si>
  <si>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</si>
  <si>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</si>
  <si>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</si>
  <si>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</si>
  <si>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</si>
  <si>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культури і туризму</t>
  </si>
  <si>
    <t>02231293</t>
  </si>
  <si>
    <t>0824</t>
  </si>
  <si>
    <t>Забезпечення діяльності бібліотек</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</si>
  <si>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</si>
  <si>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</si>
  <si>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</si>
  <si>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Створення належних умов для діяльності та функціонування бібліотек</t>
  </si>
  <si>
    <t>Кількість установ(бібліотек)</t>
  </si>
  <si>
    <t>од.</t>
  </si>
  <si>
    <t>мережа</t>
  </si>
  <si>
    <t>Кількість ставок всього, в т.ч.</t>
  </si>
  <si>
    <t>керівних працівників</t>
  </si>
  <si>
    <t>спеціалістів</t>
  </si>
  <si>
    <t>робітників</t>
  </si>
  <si>
    <t>обслуговуючого та технічного персоналу</t>
  </si>
  <si>
    <t>штатний розпис</t>
  </si>
  <si>
    <t>Число читачів</t>
  </si>
  <si>
    <t xml:space="preserve">Бібліотечний фонд </t>
  </si>
  <si>
    <t>Списання бібліотечного фонду</t>
  </si>
  <si>
    <t>Кількість книговидач</t>
  </si>
  <si>
    <t>осіб</t>
  </si>
  <si>
    <t>прим.</t>
  </si>
  <si>
    <t>грн</t>
  </si>
  <si>
    <t>Середні затрати на обслуговування одного читача</t>
  </si>
  <si>
    <t>грн.</t>
  </si>
  <si>
    <t>розрахунок</t>
  </si>
  <si>
    <t>%</t>
  </si>
  <si>
    <t>Забезпечення діяльності музеїв і виставок</t>
  </si>
  <si>
    <t>Захист і збереження культурної спадщини, як основи національної культури, забезпечення виставкової діяльності музеїв</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</si>
  <si>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</si>
  <si>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Забезпечення збереження популяризації духовного надбання нації (розвиток інфраструктури музеїв), забезпечення виставковою діяльністю</t>
  </si>
  <si>
    <t>Створення належних умов для  функціонування музеїв, охорона культурної спадщини</t>
  </si>
  <si>
    <t>Кількість музеїв</t>
  </si>
  <si>
    <t>Площа приміщень</t>
  </si>
  <si>
    <t>Видатки загального фонду на забезпечення діяльності музеїв</t>
  </si>
  <si>
    <t>кв м</t>
  </si>
  <si>
    <t>кошторис</t>
  </si>
  <si>
    <t>Кількість проведених виставок у музеях</t>
  </si>
  <si>
    <t>статистичні дані</t>
  </si>
  <si>
    <t>Кількість проведених екскурсій у музеях</t>
  </si>
  <si>
    <t>Кількість експонатів</t>
  </si>
  <si>
    <t>у т.ч. буде експонуватися у плановому періоді</t>
  </si>
  <si>
    <t>Кількість відвідувачів музеїв</t>
  </si>
  <si>
    <t>за реалізованими квитками</t>
  </si>
  <si>
    <t>безкоштовно</t>
  </si>
  <si>
    <t>у тому числі від реалізації квитків</t>
  </si>
  <si>
    <t>Обсяг видатків , що спрямовується на продовження робіт по реконструкції існуючої будівлі краєзнавчого музею під музейний комплекс історії  та культури по вул.Свободи,22</t>
  </si>
  <si>
    <t>Кількість реалізованих квитків</t>
  </si>
  <si>
    <t>шт.</t>
  </si>
  <si>
    <t>Динаміка збільшення відвідувачівв у плановому періоді по відношенню до фактичного показника попереднього періоду</t>
  </si>
  <si>
    <t>Динаміка збільшення проведених екскурсій у плановому періоді по відношенню до фактичного показника попереднього періоду</t>
  </si>
  <si>
    <t>0828</t>
  </si>
  <si>
    <t>Забезпечення діяльності палаців і будинків культури, клубів, центрів дозвілля та інших клубних закладів</t>
  </si>
  <si>
    <t>Забезпечення організації культурного дозвілля населення і зміцнення культурних традицій</t>
  </si>
  <si>
    <t>Надання послуг з організації культурного дозвілля населення</t>
  </si>
  <si>
    <t>Створення належних умов по наданню послуг з організації культурного дозвілля населення та зміцненню культурних традицій</t>
  </si>
  <si>
    <t>Кількість установ, всього у т.ч.</t>
  </si>
  <si>
    <t>будинків культури</t>
  </si>
  <si>
    <t>клубів</t>
  </si>
  <si>
    <t>інших закладів клубного типу</t>
  </si>
  <si>
    <t>Видатки загального фонду на забезпечення діяльності палаців, будинків культури, клубів та інших закладів клубного типу</t>
  </si>
  <si>
    <t>Кількість клубних формувань</t>
  </si>
  <si>
    <t>у т.ч. колективи художньої творчості( в т.ч. народні та зразкові)</t>
  </si>
  <si>
    <t>Кількість відвідувачів</t>
  </si>
  <si>
    <t>Плановий обсяг доходів</t>
  </si>
  <si>
    <t>Кількість учасників клубних формувань</t>
  </si>
  <si>
    <t>Середні витрати на  одного відвідувача</t>
  </si>
  <si>
    <t>Динаміка збільшення відвідувачів в плановому періоді по відношенню до фактичного показника попереднього періоду</t>
  </si>
  <si>
    <t>0829</t>
  </si>
  <si>
    <t>Реалізація державної політики в сфері бухгалтерського обліку відповідно до національних стандартів бухгалтерського обліку</t>
  </si>
  <si>
    <t>Надання якісних послуг з централізованого господарського обслуговування, музичне забезпечення загальноміських заходів за участю муніципального естрадно-духового оркестру та академічного муніципального камерного хору</t>
  </si>
  <si>
    <t>Складання і надання кошторисної,звітної, фінансової документації, фінансування установ культури згідно із затвердженими кошторисами, надання якісних послуг з централізованого господарського обслуговування, музичне  забезпечення загальноміських заходів за участю муніципального естрадно-духового оркестру та академічного муніципального камерного хору</t>
  </si>
  <si>
    <t>Створення належних умов для функціонування централізованої бухгалтерії закладів культури міста</t>
  </si>
  <si>
    <t>Створення належних умов для функціонування муніципального естрадно-духового оркестру</t>
  </si>
  <si>
    <t>Створення належних умов для функціонування академічного муніципального камерного хору</t>
  </si>
  <si>
    <t>Програма підтримки обдарованих дітей міста</t>
  </si>
  <si>
    <t>централізованих бухгалтерій</t>
  </si>
  <si>
    <t>інших культурно-освітніх закладів</t>
  </si>
  <si>
    <t>Кількість проведених концертів академічнис муніципальним камерним хором</t>
  </si>
  <si>
    <t>Кількість проведених концертів муніципальним естрадно-духовим оркестром</t>
  </si>
  <si>
    <t>Кількість відвідувачів концертів муніципального естрадно-духового оркестру</t>
  </si>
  <si>
    <t>Кількість відвідувачів концертів академічного муніципального камерного хору</t>
  </si>
  <si>
    <t>рішення сесії</t>
  </si>
  <si>
    <t>Середній розмір  персональної стипендії на одного провідного митця</t>
  </si>
  <si>
    <t>Середня вартість одного квитка відвідувача концерту муніципального естрадно-духового оркестру</t>
  </si>
  <si>
    <t>Середня вартість одного квитка відвідувача концерту академічного муніципального камерного хору</t>
  </si>
  <si>
    <t>Динаміка збільшення кількості проведених концертів муніципальним естрадно-духовим оркестром у плановому періоді відповідно до фактичного показника попереднього періоду</t>
  </si>
  <si>
    <t>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t>
  </si>
  <si>
    <t>Середні витрати на проведення одного заходу</t>
  </si>
  <si>
    <t>0960</t>
  </si>
  <si>
    <t>Надання спеціальної освіти мистецькими школами</t>
  </si>
  <si>
    <t>Надання мистецько-освітніх послуг для різних категорій громадян без вікових обмежень та створення середовища інклюзивної мистецької освіти початкового рівня</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</si>
  <si>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</si>
  <si>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 промислу</t>
  </si>
  <si>
    <t>Створення належних умов з надання початкової музичної освіти</t>
  </si>
  <si>
    <t>Створення належних умов з надання  освіти з образотворчого мистецтва</t>
  </si>
  <si>
    <t>Створення належних умов з надання  освіти з різних видів мистецтв (школи мистецтв)</t>
  </si>
  <si>
    <t>музичних шкіл</t>
  </si>
  <si>
    <t>художніх шкіл</t>
  </si>
  <si>
    <t>шкіл мистецтв</t>
  </si>
  <si>
    <t>педагогічного  персоналу</t>
  </si>
  <si>
    <t xml:space="preserve">Видатки на отримання освіти у мистецьких школах зза рахунок загального фонду </t>
  </si>
  <si>
    <t xml:space="preserve">Видатки на отримання  шкіл за рахунок спеціального фонду </t>
  </si>
  <si>
    <t>у тому числі плата за навчання  у мистецьких школах</t>
  </si>
  <si>
    <t>Кількість учнів, звільнених від плати за навчання</t>
  </si>
  <si>
    <t>Кількість учнів, які отримують освіту у мистецьких школах, в т.ч.</t>
  </si>
  <si>
    <t>в музичних школах</t>
  </si>
  <si>
    <t>в художніх школах</t>
  </si>
  <si>
    <t>в школах мистецтв</t>
  </si>
  <si>
    <t>Витрати на навчання  одного учня, який отримує освіту в мистецьких школах, в т.ч.</t>
  </si>
  <si>
    <t>Динаміка збільшення власних надходжень в плановому періоді по відношенню до фактичного показника попереднього періоду</t>
  </si>
  <si>
    <t>Управління культури і туризму Хмельницької міської ради</t>
  </si>
  <si>
    <t>Видатки загального фонду на забезпечення діяльності бібліотек</t>
  </si>
  <si>
    <t>Динаміка збільшення кількості читачів в плановому періоді по відношенню до фактичного показника попереднього періоду</t>
  </si>
  <si>
    <t>Фінансове управління ХМР</t>
  </si>
  <si>
    <t>Начальник управління культури і туризму</t>
  </si>
  <si>
    <t>Кількість провідних митців та викладачів мистецьких  шкіл, які отримують персональні стипендії Хмельницької міської ради</t>
  </si>
  <si>
    <t>Начальник фінансового управління</t>
  </si>
  <si>
    <t>Продовження реконструкції існуючої будівлі краєзнавчого музею під музейний комплекс історії та культури</t>
  </si>
  <si>
    <t>Видатки загального фонду на забезпечення діяльності інших закладів в галузі культури і мистецтва</t>
  </si>
  <si>
    <t>Видатки на виплату персональних стипендій Хмельницької міської ради провідним митцям та викладачам мистецьких шкіл</t>
  </si>
  <si>
    <t>Середня вартість  одного квитка</t>
  </si>
  <si>
    <t>Плановий обсяг доходів музеїв</t>
  </si>
  <si>
    <t>Кількість  заходів, які проводять клубні заклади</t>
  </si>
  <si>
    <t>бюджетної програми місцевого бюджету на 2021 рік</t>
  </si>
  <si>
    <t>Програма розвитку  Хмельницької міської територіальної громади у сфері культури на 2021-2025 роки " Нова лінія культурних змін"</t>
  </si>
  <si>
    <t>Артем РОМАСЮКОВ</t>
  </si>
  <si>
    <t>Сергій ЯМЧУК</t>
  </si>
  <si>
    <t>Програма бюджетування за участі громадськості (Бюджет участі ) міста Хмельницького на 2020-2022 роки</t>
  </si>
  <si>
    <t>Кількість проектів переможців відповідно до Програми бюджетування за участі громадськості міста Хмельницькогго на 2020-2022 роки</t>
  </si>
  <si>
    <t xml:space="preserve">Середні витрати на реалізацію громадських проектів-переможців відповідно до Програми бюджетування за участі громадськості міста Хмельницького на 2020-2022 роки </t>
  </si>
  <si>
    <t>бюджетної програми місцевого бюджету на 2021  рік</t>
  </si>
  <si>
    <t>1.</t>
  </si>
  <si>
    <t>2.</t>
  </si>
  <si>
    <t>3.</t>
  </si>
  <si>
    <t>0821</t>
  </si>
  <si>
    <t>Фінансова підтримка театрів</t>
  </si>
  <si>
    <t>Забезпечення організації культурного дозвілля через професійно-драматичне моно-мистецтво для жителів міста та розвиток їх естетичного та духовного потенціалу</t>
  </si>
  <si>
    <t xml:space="preserve"> Інформування і задоволення творчих потреб інтересів громадян, їх естетичне виховання, розвиток та збагачення духовного потенціалу</t>
  </si>
  <si>
    <t>Забезпечення інформування і задоволення творчих потреб інтересів громадян, їх естетичне виховання, розвиток та збагечення духовного потенціалу</t>
  </si>
  <si>
    <t>Створення належних умов для функціонування "Моно-театру "Кут"</t>
  </si>
  <si>
    <t>Кількість театрів</t>
  </si>
  <si>
    <t>артистичного персоналу</t>
  </si>
  <si>
    <t>Кількість вистав</t>
  </si>
  <si>
    <t>Комерційна місткість глядачевих залів</t>
  </si>
  <si>
    <t>місць</t>
  </si>
  <si>
    <t>Кількість глядачів, в т. ч.</t>
  </si>
  <si>
    <t>Плановий обсяг валового доходу, в т.ч.</t>
  </si>
  <si>
    <t>Плановий обсяг фінансової підтримки за рахунок коштів місцевого бюджету</t>
  </si>
  <si>
    <t>від реалізованих квитків</t>
  </si>
  <si>
    <t>кількість реалізованих квитків</t>
  </si>
  <si>
    <t>Середня кількість глядічів на одній виставі</t>
  </si>
  <si>
    <t>Середня ціна одного квитка</t>
  </si>
  <si>
    <t>Середня завантаженість залів на стаціонарі</t>
  </si>
  <si>
    <t>Програма підтримки книговидання та читацької культури в Хмельницькій міській територіальній громаді на 2021-2025 рр. "# Щодня читай українською"</t>
  </si>
  <si>
    <t>в 10 раз</t>
  </si>
  <si>
    <t>Обсяг бюджетних призначень / бюджетних асигнувань - 14806395 гривень, у тому числі загального фонду - 13756395 гривень та спеціального фонду - 1050000 гривень.</t>
  </si>
  <si>
    <t>Поповнення бібліотечного фонду</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</si>
  <si>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23 грудня 2020 року №14 " Про бюджет Хмельницької міської територіальної громади на 2021 рік  ", рішення сесії Хмельницької міської ради від 21 квітня 2021 року №27 " Про внесення змін до бюджету Хмельницької міської територіальної громади на 2021 рік  "</t>
  </si>
  <si>
    <t>Обсяг бюджетних призначень / бюджетних асигнувань - 7102055 гривень, у тому числі загального фонду - 1856955 гривень та спеціального фонду - 5245100 гривень.</t>
  </si>
  <si>
    <t>Придбання шопки</t>
  </si>
  <si>
    <t>Середні витрати на придбання шопки</t>
  </si>
  <si>
    <t>Обсяг бюджетних призначень / бюджетних асигнувань - 14095115 гривень, у тому числі загального фонду - 13492915 гривень та спеціального фонду - 602200 гривень.</t>
  </si>
  <si>
    <t>Середні витрати на придбання металопластикових конструкцій</t>
  </si>
  <si>
    <t>Обсяг бюджетних призначень / бюджетних асигнувань - 79031685 гривень, у тому числі загального фонду - 68969585 гривень та спеціального фонду - 10062100 гривень.</t>
  </si>
  <si>
    <t>Витрати для проведення капітального ремонту прилеглої території ДШМ "Райдуга"</t>
  </si>
  <si>
    <t>Обсяг бюджетних призначень / бюджетних асигнувань - 1030790 гривень, у тому числі загального фонду - 1030790 гривень  та спеціального фонду - 0 гривень</t>
  </si>
  <si>
    <t>0490</t>
  </si>
  <si>
    <t>Внески до статутного капіталу субєктів господарювання</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</si>
  <si>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21 квітня 2021 року №27 " Про внесення змін до бюджету Хмельницької міської територіальної громади на 2021 рік  "</t>
  </si>
  <si>
    <t>Обсяг бюджетних призначень / бюджетних асигнувань - 300000 гривень, у тому числі загального фонду -0 гривень  та спеціального фонду - 300000 гривень</t>
  </si>
  <si>
    <t>Фінансова підтримка підприємств комунальної форми власності</t>
  </si>
  <si>
    <t>Підтримка підприємств комунальної форми власності</t>
  </si>
  <si>
    <t>Обсяг видатків, що спрямовуються на поповнення статутного капіталу підприємства</t>
  </si>
  <si>
    <t>Обсяг бюджетних призначень / бюджетних асигнувань - 19319270 гривень, у тому числі загального фонду - 19182270 гривень та спеціального фонду - 137000 гривень.</t>
  </si>
  <si>
    <t>Співвідношення суми поповнення статутного капіталу до розміру статутного капіталу на початок року</t>
  </si>
  <si>
    <t>05 травня 2021 р.  N 01-09-91</t>
  </si>
  <si>
    <t>Забезпечення діяльності інших закладів в галузі культури і мистецтва</t>
  </si>
  <si>
    <t>Відсоток виконання  продовження робіт по реконструкції існуючої будівлі краєзнавчого музею під музейний комплекс історії  та культури по вул.Свободи,22 у 2021 році до загального обсягу робіт</t>
  </si>
  <si>
    <t>Програма економічного і соціального розвитку  Хмельницької міської територіальної громади на 2021 рік</t>
  </si>
  <si>
    <t>Відсоток виконання продовження робіт по капітальному ремонту прилеглої території ХДШМ Райдуга, по вул.Курчатова,9  у 2021 році до загального обсягу робіт</t>
  </si>
  <si>
    <t>Кількість виготовлених науково-проектних документацій "Реставрація будівлі кінотеатру ім Т.Г.Шевченка (щойно виявлений обєкт культурної спадщини) по вул.Проскурівській, 40 у м.Хмельницькому "</t>
  </si>
  <si>
    <t>Кількість обєктів для капітального ремонту</t>
  </si>
  <si>
    <t>Середні витрати на капітальний ремонт сходової частини кінотеатру ім. Т.Г.Шевченка</t>
  </si>
  <si>
    <t>Середні витрати на виготовлення науково-проектної документації "Реставрація будівлі кінотеатру ім Т.Г.Шевченка (щойно виявлений обєкт культурної спадщини) по вул.Проскурівській, 40 у м.Хмельницькому "</t>
  </si>
  <si>
    <t>Виготовлення науково-проектної документації "Реставрація будівлі кінотеатру ім Т.Г.Шевченка (щойно виявлений обєкт культурної спадщини) по вул.Проскурівській, 40 у м.Хмельницькому "</t>
  </si>
  <si>
    <t>Капітальний ремонт сходової частини кінотеатру ім. Т.Г.Шевченка по вул. Проскурівській, 40 у м. Хмельницькому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</si>
</sst>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64">
    <font>
      <sz val="11"/>
      <color theme="1"/>
      <name val="Calibri"/>
      <family val="2"/>
    </font>
    <font>
      <sz val="11"/>
      <color indexed="8"/>
      <name val="Calibri"/>
      <family val="2"/>
    </font>
    <font>
      <sz val="12"/>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b/>
      <sz val="12"/>
      <color indexed="8"/>
      <name val="Times New Roman"/>
      <family val="1"/>
    </font>
    <font>
      <sz val="10"/>
      <color indexed="8"/>
      <name val="Times New Roman"/>
      <family val="1"/>
    </font>
    <font>
      <sz val="12"/>
      <color indexed="8"/>
      <name val="Calibri"/>
      <family val="2"/>
    </font>
    <font>
      <sz val="9"/>
      <color indexed="8"/>
      <name val="Times New Roman"/>
      <family val="1"/>
    </font>
    <font>
      <u val="single"/>
      <sz val="12"/>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b/>
      <sz val="12"/>
      <color rgb="FF000000"/>
      <name val="Times New Roman"/>
      <family val="1"/>
    </font>
    <font>
      <b/>
      <sz val="12"/>
      <color theme="1"/>
      <name val="Times New Roman"/>
      <family val="1"/>
    </font>
    <font>
      <sz val="12"/>
      <color theme="1"/>
      <name val="Times New Roman"/>
      <family val="1"/>
    </font>
    <font>
      <sz val="11"/>
      <color rgb="FF000000"/>
      <name val="Times New Roman"/>
      <family val="1"/>
    </font>
    <font>
      <b/>
      <sz val="7.5"/>
      <color theme="1"/>
      <name val="Times New Roman"/>
      <family val="1"/>
    </font>
    <font>
      <sz val="10"/>
      <color theme="1"/>
      <name val="Times New Roman"/>
      <family val="1"/>
    </font>
    <font>
      <sz val="12"/>
      <color theme="1"/>
      <name val="Calibri"/>
      <family val="2"/>
    </font>
    <font>
      <sz val="9"/>
      <color theme="1"/>
      <name val="Times New Roman"/>
      <family val="1"/>
    </font>
    <font>
      <u val="single"/>
      <sz val="12"/>
      <color theme="1"/>
      <name val="Times New Roman"/>
      <family val="1"/>
    </font>
    <font>
      <u val="single"/>
      <sz val="12"/>
      <color rgb="FF000000"/>
      <name val="Times New Roman"/>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222">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7" fillId="0" borderId="10" xfId="0" applyFont="1" applyBorder="1" applyAlignment="1">
      <alignment vertical="center" wrapText="1"/>
    </xf>
    <xf numFmtId="0" fontId="48" fillId="0" borderId="0" xfId="0" applyFont="1" applyBorder="1" applyAlignment="1">
      <alignment/>
    </xf>
    <xf numFmtId="0" fontId="47" fillId="0" borderId="0" xfId="0" applyFont="1" applyAlignment="1">
      <alignment horizontal="center"/>
    </xf>
    <xf numFmtId="0" fontId="47" fillId="0" borderId="0" xfId="0" applyFont="1" applyAlignment="1">
      <alignment horizontal="left" vertical="center"/>
    </xf>
    <xf numFmtId="0" fontId="49" fillId="0" borderId="0" xfId="0" applyFont="1" applyAlignment="1">
      <alignment vertical="center"/>
    </xf>
    <xf numFmtId="0" fontId="49" fillId="0" borderId="0" xfId="0" applyFont="1" applyAlignment="1">
      <alignment/>
    </xf>
    <xf numFmtId="0" fontId="50" fillId="0" borderId="0" xfId="0" applyFont="1" applyAlignment="1">
      <alignment horizontal="center" vertical="top" wrapText="1"/>
    </xf>
    <xf numFmtId="0" fontId="47" fillId="0" borderId="11" xfId="0" applyFont="1" applyBorder="1" applyAlignment="1">
      <alignment vertical="center" wrapText="1"/>
    </xf>
    <xf numFmtId="0" fontId="47" fillId="0" borderId="0" xfId="0" applyFont="1" applyAlignment="1">
      <alignment vertical="center" wrapText="1"/>
    </xf>
    <xf numFmtId="0" fontId="51" fillId="0" borderId="0" xfId="0" applyFont="1" applyBorder="1" applyAlignment="1">
      <alignment wrapText="1"/>
    </xf>
    <xf numFmtId="0" fontId="52" fillId="0" borderId="0" xfId="0" applyFont="1" applyBorder="1" applyAlignment="1">
      <alignment vertical="top" wrapText="1"/>
    </xf>
    <xf numFmtId="0" fontId="52" fillId="0" borderId="0" xfId="0" applyFont="1" applyBorder="1" applyAlignment="1">
      <alignment vertical="top"/>
    </xf>
    <xf numFmtId="0" fontId="48" fillId="0" borderId="0" xfId="0" applyFont="1" applyBorder="1" applyAlignment="1">
      <alignment/>
    </xf>
    <xf numFmtId="0" fontId="51" fillId="0" borderId="0" xfId="0" applyFont="1" applyBorder="1" applyAlignment="1">
      <alignment horizontal="center" wrapText="1"/>
    </xf>
    <xf numFmtId="0" fontId="52" fillId="0" borderId="0" xfId="0" applyFont="1" applyBorder="1" applyAlignment="1">
      <alignment horizontal="center" vertical="top" wrapText="1"/>
    </xf>
    <xf numFmtId="0" fontId="52" fillId="0" borderId="12" xfId="0" applyFont="1" applyBorder="1" applyAlignment="1">
      <alignment horizontal="center" vertical="top" wrapText="1"/>
    </xf>
    <xf numFmtId="0" fontId="47" fillId="0" borderId="0" xfId="0" applyFont="1" applyAlignment="1">
      <alignment horizontal="left" vertical="center" wrapText="1"/>
    </xf>
    <xf numFmtId="0" fontId="47" fillId="0" borderId="10" xfId="0" applyFont="1" applyBorder="1" applyAlignment="1">
      <alignment horizontal="center" vertical="center" wrapText="1"/>
    </xf>
    <xf numFmtId="0" fontId="51" fillId="0" borderId="11" xfId="0" applyFont="1" applyBorder="1" applyAlignment="1">
      <alignment horizontal="center" wrapText="1"/>
    </xf>
    <xf numFmtId="0" fontId="47" fillId="0" borderId="0" xfId="0" applyFont="1" applyAlignment="1">
      <alignment horizontal="center" vertical="center" wrapText="1"/>
    </xf>
    <xf numFmtId="49" fontId="51" fillId="0" borderId="11" xfId="0" applyNumberFormat="1" applyFont="1" applyBorder="1" applyAlignment="1">
      <alignment horizont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1" fontId="47" fillId="0" borderId="10" xfId="0" applyNumberFormat="1" applyFont="1" applyBorder="1" applyAlignment="1">
      <alignment horizontal="center" vertical="center" wrapText="1"/>
    </xf>
    <xf numFmtId="184" fontId="47" fillId="0" borderId="10"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0" fontId="47" fillId="0" borderId="13" xfId="0" applyFont="1" applyBorder="1" applyAlignment="1">
      <alignmen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52" fillId="0" borderId="0" xfId="0" applyFont="1" applyBorder="1" applyAlignment="1">
      <alignment horizontal="center" vertical="top" wrapText="1"/>
    </xf>
    <xf numFmtId="0" fontId="52" fillId="0" borderId="0" xfId="0" applyFont="1" applyBorder="1" applyAlignment="1">
      <alignment horizontal="center" vertical="top"/>
    </xf>
    <xf numFmtId="49" fontId="54" fillId="0" borderId="11" xfId="0" applyNumberFormat="1" applyFont="1" applyBorder="1" applyAlignment="1">
      <alignment horizontal="center" vertical="center" wrapText="1"/>
    </xf>
    <xf numFmtId="0" fontId="54" fillId="0" borderId="0" xfId="0" applyFont="1" applyBorder="1" applyAlignment="1">
      <alignment vertical="center" wrapText="1"/>
    </xf>
    <xf numFmtId="0" fontId="55" fillId="0" borderId="0" xfId="0" applyFont="1" applyAlignment="1">
      <alignment/>
    </xf>
    <xf numFmtId="49" fontId="54" fillId="0" borderId="11" xfId="0" applyNumberFormat="1" applyFont="1" applyBorder="1" applyAlignment="1">
      <alignment horizontal="center" vertical="top" wrapText="1"/>
    </xf>
    <xf numFmtId="0" fontId="54" fillId="0" borderId="0" xfId="0" applyFont="1" applyBorder="1" applyAlignment="1">
      <alignment vertical="top" wrapText="1"/>
    </xf>
    <xf numFmtId="0" fontId="54" fillId="0" borderId="0" xfId="0" applyFont="1" applyBorder="1" applyAlignment="1">
      <alignment wrapText="1"/>
    </xf>
    <xf numFmtId="0" fontId="54" fillId="0" borderId="11" xfId="0" applyFont="1" applyBorder="1" applyAlignment="1">
      <alignment horizontal="center" wrapText="1"/>
    </xf>
    <xf numFmtId="49" fontId="54" fillId="0" borderId="11" xfId="0" applyNumberFormat="1" applyFont="1" applyBorder="1" applyAlignment="1">
      <alignment horizontal="center" wrapText="1"/>
    </xf>
    <xf numFmtId="0" fontId="54" fillId="0" borderId="11" xfId="0" applyFont="1" applyBorder="1" applyAlignment="1">
      <alignment horizontal="center" wrapText="1"/>
    </xf>
    <xf numFmtId="0" fontId="54" fillId="0" borderId="0" xfId="0" applyFont="1" applyBorder="1" applyAlignment="1">
      <alignment horizontal="center" wrapText="1"/>
    </xf>
    <xf numFmtId="0" fontId="55" fillId="0" borderId="0" xfId="0"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6" fillId="0" borderId="10" xfId="0" applyFont="1" applyBorder="1" applyAlignment="1">
      <alignment vertical="center" wrapText="1"/>
    </xf>
    <xf numFmtId="0" fontId="54" fillId="0" borderId="11" xfId="0" applyFont="1" applyBorder="1" applyAlignment="1">
      <alignment horizontal="center" wrapText="1"/>
    </xf>
    <xf numFmtId="0" fontId="47" fillId="0" borderId="10" xfId="0" applyFont="1" applyBorder="1" applyAlignment="1">
      <alignment horizontal="center" vertical="center" wrapText="1"/>
    </xf>
    <xf numFmtId="0" fontId="48" fillId="0" borderId="0" xfId="0" applyFont="1" applyBorder="1" applyAlignment="1">
      <alignment horizontal="left"/>
    </xf>
    <xf numFmtId="0" fontId="48" fillId="33" borderId="0" xfId="0" applyFont="1" applyFill="1" applyAlignment="1">
      <alignment/>
    </xf>
    <xf numFmtId="49" fontId="54" fillId="33" borderId="11" xfId="0" applyNumberFormat="1" applyFont="1" applyFill="1" applyBorder="1" applyAlignment="1">
      <alignment horizontal="center" vertical="center" wrapText="1"/>
    </xf>
    <xf numFmtId="0" fontId="52" fillId="33" borderId="0" xfId="0" applyFont="1" applyFill="1" applyBorder="1" applyAlignment="1">
      <alignment horizontal="center" vertical="top"/>
    </xf>
    <xf numFmtId="49" fontId="54" fillId="33" borderId="11" xfId="0" applyNumberFormat="1" applyFont="1" applyFill="1" applyBorder="1" applyAlignment="1">
      <alignment horizontal="center" vertical="top" wrapText="1"/>
    </xf>
    <xf numFmtId="0" fontId="54" fillId="33" borderId="11" xfId="0" applyFont="1" applyFill="1" applyBorder="1" applyAlignment="1">
      <alignment horizontal="center" wrapText="1"/>
    </xf>
    <xf numFmtId="0" fontId="52" fillId="33" borderId="12" xfId="0" applyFont="1" applyFill="1" applyBorder="1" applyAlignment="1">
      <alignment horizontal="center" vertical="top" wrapText="1"/>
    </xf>
    <xf numFmtId="0" fontId="48" fillId="33" borderId="0" xfId="0" applyFont="1" applyFill="1" applyBorder="1" applyAlignment="1">
      <alignment horizontal="left"/>
    </xf>
    <xf numFmtId="0" fontId="54" fillId="33" borderId="0" xfId="0" applyFont="1" applyFill="1" applyBorder="1" applyAlignment="1">
      <alignment vertical="center" wrapText="1"/>
    </xf>
    <xf numFmtId="0" fontId="55" fillId="33" borderId="0" xfId="0" applyFont="1" applyFill="1" applyBorder="1" applyAlignment="1">
      <alignment/>
    </xf>
    <xf numFmtId="0" fontId="52" fillId="33" borderId="0" xfId="0" applyFont="1" applyFill="1" applyBorder="1" applyAlignment="1">
      <alignment horizontal="center" vertical="top" wrapText="1"/>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4" fillId="33" borderId="0" xfId="0" applyFont="1" applyFill="1" applyBorder="1" applyAlignment="1">
      <alignment vertical="top" wrapText="1"/>
    </xf>
    <xf numFmtId="0" fontId="51" fillId="33" borderId="0" xfId="0" applyFont="1" applyFill="1" applyBorder="1" applyAlignment="1">
      <alignment wrapText="1"/>
    </xf>
    <xf numFmtId="0" fontId="51" fillId="33" borderId="11" xfId="0" applyFont="1" applyFill="1" applyBorder="1" applyAlignment="1">
      <alignment horizontal="center" wrapText="1"/>
    </xf>
    <xf numFmtId="49" fontId="51" fillId="33" borderId="11" xfId="0" applyNumberFormat="1" applyFont="1" applyFill="1" applyBorder="1" applyAlignment="1">
      <alignment horizontal="center" wrapText="1"/>
    </xf>
    <xf numFmtId="0" fontId="51" fillId="33" borderId="0" xfId="0" applyFont="1" applyFill="1" applyBorder="1" applyAlignment="1">
      <alignment horizontal="center" wrapText="1"/>
    </xf>
    <xf numFmtId="0" fontId="48" fillId="33" borderId="0" xfId="0" applyFont="1" applyFill="1" applyBorder="1" applyAlignment="1">
      <alignment/>
    </xf>
    <xf numFmtId="0" fontId="48" fillId="33" borderId="0" xfId="0" applyFont="1" applyFill="1" applyBorder="1" applyAlignment="1">
      <alignment/>
    </xf>
    <xf numFmtId="0" fontId="48" fillId="33" borderId="0" xfId="0" applyFont="1" applyFill="1" applyAlignment="1">
      <alignment vertical="center" wrapText="1"/>
    </xf>
    <xf numFmtId="0" fontId="55" fillId="33" borderId="0" xfId="0" applyFont="1" applyFill="1" applyAlignment="1">
      <alignment vertical="center" wrapText="1"/>
    </xf>
    <xf numFmtId="0" fontId="55" fillId="33" borderId="0" xfId="0" applyFont="1" applyFill="1" applyAlignment="1">
      <alignment horizontal="center" vertical="center" wrapText="1"/>
    </xf>
    <xf numFmtId="0" fontId="55" fillId="33" borderId="0" xfId="0" applyFont="1" applyFill="1" applyAlignment="1">
      <alignment/>
    </xf>
    <xf numFmtId="0" fontId="55" fillId="33" borderId="10" xfId="0" applyFont="1" applyFill="1" applyBorder="1" applyAlignment="1">
      <alignment horizontal="center" vertical="center" wrapText="1"/>
    </xf>
    <xf numFmtId="0" fontId="55" fillId="33" borderId="0" xfId="0" applyFont="1" applyFill="1" applyAlignment="1">
      <alignment horizontal="center"/>
    </xf>
    <xf numFmtId="0" fontId="55" fillId="33" borderId="0" xfId="0" applyFont="1" applyFill="1" applyAlignment="1">
      <alignment horizontal="left" vertical="center" wrapText="1"/>
    </xf>
    <xf numFmtId="0" fontId="55" fillId="33" borderId="0" xfId="0" applyFont="1" applyFill="1" applyAlignment="1">
      <alignment horizontal="left" vertical="center"/>
    </xf>
    <xf numFmtId="0" fontId="48"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0" fontId="55" fillId="34" borderId="10" xfId="0" applyFont="1" applyFill="1" applyBorder="1" applyAlignment="1">
      <alignment horizontal="center" vertical="center" wrapText="1"/>
    </xf>
    <xf numFmtId="1" fontId="55" fillId="33" borderId="10" xfId="0" applyNumberFormat="1" applyFont="1" applyFill="1" applyBorder="1" applyAlignment="1">
      <alignment horizontal="center" vertical="center" wrapText="1"/>
    </xf>
    <xf numFmtId="184" fontId="55" fillId="33" borderId="10" xfId="0" applyNumberFormat="1" applyFont="1" applyFill="1" applyBorder="1" applyAlignment="1">
      <alignment horizontal="center" vertical="center" wrapText="1"/>
    </xf>
    <xf numFmtId="0" fontId="55" fillId="33" borderId="11" xfId="0" applyFont="1" applyFill="1" applyBorder="1" applyAlignment="1">
      <alignment vertical="center" wrapText="1"/>
    </xf>
    <xf numFmtId="0" fontId="52" fillId="33" borderId="0" xfId="0" applyFont="1" applyFill="1" applyAlignment="1">
      <alignment horizontal="center" vertical="top" wrapText="1"/>
    </xf>
    <xf numFmtId="0" fontId="57" fillId="33" borderId="0" xfId="0" applyFont="1" applyFill="1" applyAlignment="1">
      <alignment vertical="center"/>
    </xf>
    <xf numFmtId="0" fontId="57" fillId="33" borderId="0" xfId="0" applyFont="1" applyFill="1" applyAlignment="1">
      <alignment/>
    </xf>
    <xf numFmtId="0" fontId="54" fillId="33" borderId="0" xfId="0" applyFont="1" applyFill="1" applyBorder="1" applyAlignment="1">
      <alignment wrapText="1"/>
    </xf>
    <xf numFmtId="49" fontId="54" fillId="33" borderId="11" xfId="0" applyNumberFormat="1" applyFont="1" applyFill="1" applyBorder="1" applyAlignment="1">
      <alignment horizontal="center" wrapText="1"/>
    </xf>
    <xf numFmtId="0" fontId="54" fillId="33" borderId="0" xfId="0" applyFont="1" applyFill="1" applyBorder="1" applyAlignment="1">
      <alignment horizontal="center" wrapText="1"/>
    </xf>
    <xf numFmtId="0" fontId="55"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184" fontId="47" fillId="33" borderId="10" xfId="0" applyNumberFormat="1" applyFont="1" applyFill="1" applyBorder="1" applyAlignment="1">
      <alignment horizontal="center" vertical="center" wrapText="1"/>
    </xf>
    <xf numFmtId="0" fontId="47" fillId="0" borderId="0" xfId="0" applyFont="1" applyAlignment="1">
      <alignment horizontal="left" vertical="center" wrapText="1"/>
    </xf>
    <xf numFmtId="0" fontId="52" fillId="0" borderId="0" xfId="0" applyFont="1" applyBorder="1" applyAlignment="1">
      <alignment horizontal="center" vertical="top" wrapText="1"/>
    </xf>
    <xf numFmtId="0" fontId="54" fillId="0" borderId="11" xfId="0" applyFont="1" applyBorder="1" applyAlignment="1">
      <alignment horizontal="center" wrapText="1"/>
    </xf>
    <xf numFmtId="0" fontId="52" fillId="0" borderId="12" xfId="0" applyFont="1" applyBorder="1" applyAlignment="1">
      <alignment horizontal="center" vertical="top" wrapText="1"/>
    </xf>
    <xf numFmtId="0" fontId="47" fillId="0" borderId="10" xfId="0" applyFont="1" applyBorder="1" applyAlignment="1">
      <alignment horizontal="center" vertical="center" wrapText="1"/>
    </xf>
    <xf numFmtId="0" fontId="47" fillId="0" borderId="0" xfId="0" applyFont="1" applyAlignment="1">
      <alignment horizontal="center" vertical="center" wrapText="1"/>
    </xf>
    <xf numFmtId="0" fontId="58" fillId="0" borderId="0" xfId="0" applyFont="1" applyBorder="1" applyAlignment="1">
      <alignment horizontal="center" vertical="top"/>
    </xf>
    <xf numFmtId="0" fontId="59" fillId="0" borderId="0" xfId="0" applyFont="1" applyAlignment="1">
      <alignment/>
    </xf>
    <xf numFmtId="0" fontId="52" fillId="0" borderId="12" xfId="0" applyFont="1" applyBorder="1" applyAlignment="1">
      <alignment vertical="top" wrapText="1"/>
    </xf>
    <xf numFmtId="0" fontId="58" fillId="0" borderId="12" xfId="0" applyFont="1" applyBorder="1" applyAlignment="1">
      <alignment horizontal="center" vertical="top" wrapText="1"/>
    </xf>
    <xf numFmtId="0" fontId="55"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5"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0" xfId="0" applyFont="1" applyAlignment="1">
      <alignment horizontal="left" vertical="center" wrapText="1"/>
    </xf>
    <xf numFmtId="0" fontId="52" fillId="0" borderId="0" xfId="0" applyFont="1" applyBorder="1" applyAlignment="1">
      <alignment horizontal="center" vertical="top" wrapText="1"/>
    </xf>
    <xf numFmtId="0" fontId="47" fillId="0" borderId="0" xfId="0" applyFont="1" applyAlignment="1">
      <alignment horizontal="center" vertical="center" wrapText="1"/>
    </xf>
    <xf numFmtId="0" fontId="54" fillId="0" borderId="11" xfId="0" applyFont="1" applyBorder="1" applyAlignment="1">
      <alignment horizontal="center" wrapText="1"/>
    </xf>
    <xf numFmtId="0" fontId="52" fillId="0" borderId="12" xfId="0" applyFont="1" applyBorder="1" applyAlignment="1">
      <alignment horizontal="center" vertical="top"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4"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0" fontId="52" fillId="33" borderId="0" xfId="0" applyFont="1" applyFill="1" applyBorder="1" applyAlignment="1">
      <alignment horizontal="center" vertical="top"/>
    </xf>
    <xf numFmtId="0" fontId="52" fillId="33" borderId="0" xfId="0" applyFont="1" applyFill="1" applyBorder="1" applyAlignment="1">
      <alignment horizontal="center" vertical="top" wrapText="1"/>
    </xf>
    <xf numFmtId="0" fontId="6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54" fillId="33" borderId="0" xfId="0" applyFont="1" applyFill="1" applyBorder="1" applyAlignment="1">
      <alignment horizontal="center" wrapText="1"/>
    </xf>
    <xf numFmtId="0" fontId="54" fillId="33" borderId="0" xfId="0" applyFont="1" applyFill="1" applyBorder="1" applyAlignment="1">
      <alignment horizontal="center" vertical="center" wrapText="1"/>
    </xf>
    <xf numFmtId="0" fontId="55" fillId="33" borderId="0" xfId="0" applyFont="1" applyFill="1" applyAlignment="1">
      <alignment horizontal="left" vertical="center" wrapText="1"/>
    </xf>
    <xf numFmtId="0" fontId="55" fillId="33" borderId="10" xfId="0" applyFont="1" applyFill="1" applyBorder="1" applyAlignment="1">
      <alignment horizontal="center" vertical="center" wrapText="1"/>
    </xf>
    <xf numFmtId="0" fontId="52" fillId="33" borderId="12" xfId="0" applyFont="1" applyFill="1" applyBorder="1" applyAlignment="1">
      <alignment horizontal="center" vertical="top" wrapText="1"/>
    </xf>
    <xf numFmtId="0" fontId="54" fillId="33" borderId="0" xfId="0" applyFont="1" applyFill="1" applyAlignment="1">
      <alignment horizontal="left" vertical="center" wrapText="1"/>
    </xf>
    <xf numFmtId="0" fontId="0" fillId="33" borderId="0" xfId="0" applyFont="1" applyFill="1" applyAlignment="1">
      <alignment horizontal="left" vertical="center" wrapText="1"/>
    </xf>
    <xf numFmtId="0" fontId="51" fillId="33" borderId="0" xfId="0" applyFont="1" applyFill="1" applyBorder="1" applyAlignment="1">
      <alignment horizontal="left" vertical="center"/>
    </xf>
    <xf numFmtId="0" fontId="52" fillId="33" borderId="0" xfId="0" applyFont="1" applyFill="1" applyBorder="1" applyAlignment="1">
      <alignment horizontal="left" vertical="top" wrapText="1"/>
    </xf>
    <xf numFmtId="0" fontId="55" fillId="33" borderId="0" xfId="0" applyFont="1" applyFill="1" applyAlignment="1">
      <alignment horizontal="center" vertical="center" wrapText="1"/>
    </xf>
    <xf numFmtId="0" fontId="52" fillId="33" borderId="0" xfId="0" applyFont="1" applyFill="1" applyAlignment="1">
      <alignment horizontal="left" vertical="top" wrapText="1"/>
    </xf>
    <xf numFmtId="0" fontId="52" fillId="33" borderId="0" xfId="0" applyFont="1" applyFill="1" applyAlignment="1">
      <alignment horizontal="left" vertical="top"/>
    </xf>
    <xf numFmtId="0" fontId="55" fillId="33" borderId="0" xfId="0" applyFont="1" applyFill="1" applyAlignment="1">
      <alignment horizontal="left" wrapText="1"/>
    </xf>
    <xf numFmtId="0" fontId="48" fillId="33" borderId="11" xfId="0" applyFont="1" applyFill="1" applyBorder="1" applyAlignment="1">
      <alignment horizontal="center"/>
    </xf>
    <xf numFmtId="0" fontId="3" fillId="33" borderId="0" xfId="0" applyFont="1" applyFill="1" applyAlignment="1">
      <alignment horizontal="left" vertical="center" wrapText="1"/>
    </xf>
    <xf numFmtId="0" fontId="54" fillId="33" borderId="0" xfId="0" applyFont="1" applyFill="1" applyAlignment="1">
      <alignment horizontal="center" vertical="center"/>
    </xf>
    <xf numFmtId="0" fontId="54" fillId="33" borderId="11" xfId="0" applyFont="1" applyFill="1" applyBorder="1" applyAlignment="1">
      <alignment horizontal="center" wrapText="1"/>
    </xf>
    <xf numFmtId="0" fontId="59" fillId="33" borderId="11" xfId="0" applyFont="1" applyFill="1" applyBorder="1" applyAlignment="1">
      <alignment wrapText="1"/>
    </xf>
    <xf numFmtId="0" fontId="48"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3" xfId="0" applyFont="1" applyFill="1" applyBorder="1" applyAlignment="1">
      <alignment vertical="center" wrapText="1"/>
    </xf>
    <xf numFmtId="0" fontId="48" fillId="33" borderId="0" xfId="0" applyFont="1" applyFill="1" applyAlignment="1">
      <alignment wrapText="1"/>
    </xf>
    <xf numFmtId="0" fontId="0" fillId="33" borderId="0" xfId="0" applyFont="1" applyFill="1" applyAlignment="1">
      <alignment wrapText="1"/>
    </xf>
    <xf numFmtId="0" fontId="61" fillId="33" borderId="0" xfId="0" applyFont="1" applyFill="1" applyAlignment="1">
      <alignment horizontal="left" vertical="center" wrapText="1"/>
    </xf>
    <xf numFmtId="0" fontId="51" fillId="33" borderId="11" xfId="0" applyFont="1" applyFill="1" applyBorder="1" applyAlignment="1">
      <alignment horizontal="center" wrapText="1"/>
    </xf>
    <xf numFmtId="0" fontId="0" fillId="33" borderId="11" xfId="0" applyFont="1" applyFill="1" applyBorder="1" applyAlignment="1">
      <alignment wrapText="1"/>
    </xf>
    <xf numFmtId="0" fontId="51" fillId="33" borderId="0" xfId="0" applyFont="1" applyFill="1" applyBorder="1" applyAlignment="1">
      <alignment horizontal="center" wrapText="1"/>
    </xf>
    <xf numFmtId="0" fontId="50" fillId="0" borderId="0" xfId="0" applyFont="1" applyBorder="1" applyAlignment="1">
      <alignment horizontal="center" vertical="top" wrapText="1"/>
    </xf>
    <xf numFmtId="0" fontId="47" fillId="0" borderId="10" xfId="0" applyFont="1" applyBorder="1" applyAlignment="1">
      <alignment horizontal="center" vertical="center" wrapText="1"/>
    </xf>
    <xf numFmtId="0" fontId="47" fillId="0" borderId="0" xfId="0" applyFont="1" applyAlignment="1">
      <alignment horizontal="left" vertical="center" wrapText="1"/>
    </xf>
    <xf numFmtId="0" fontId="50" fillId="0" borderId="0" xfId="0" applyFont="1" applyBorder="1" applyAlignment="1">
      <alignment horizontal="left" vertical="top" wrapText="1"/>
    </xf>
    <xf numFmtId="0" fontId="53" fillId="0" borderId="0" xfId="0" applyFont="1" applyAlignment="1">
      <alignment horizontal="left" vertical="center" wrapText="1"/>
    </xf>
    <xf numFmtId="0" fontId="0" fillId="0" borderId="0" xfId="0" applyAlignment="1">
      <alignment horizontal="left" vertical="center" wrapText="1"/>
    </xf>
    <xf numFmtId="0" fontId="54" fillId="0" borderId="11" xfId="0" applyFont="1" applyBorder="1" applyAlignment="1">
      <alignment horizontal="center" vertical="center" wrapText="1"/>
    </xf>
    <xf numFmtId="0" fontId="0" fillId="0" borderId="11" xfId="0" applyBorder="1" applyAlignment="1">
      <alignment vertical="center" wrapText="1"/>
    </xf>
    <xf numFmtId="0" fontId="60" fillId="0" borderId="0" xfId="0" applyFont="1" applyBorder="1" applyAlignment="1">
      <alignment horizontal="center" vertical="top" wrapText="1"/>
    </xf>
    <xf numFmtId="0" fontId="0" fillId="0" borderId="0" xfId="0" applyBorder="1" applyAlignment="1">
      <alignment vertical="top" wrapText="1"/>
    </xf>
    <xf numFmtId="0" fontId="52" fillId="0" borderId="0" xfId="0" applyFont="1" applyBorder="1" applyAlignment="1">
      <alignment horizontal="center" vertical="top" wrapText="1"/>
    </xf>
    <xf numFmtId="0" fontId="48" fillId="0" borderId="16" xfId="0" applyFont="1"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47" fillId="0" borderId="0" xfId="0" applyFont="1" applyAlignment="1">
      <alignment horizontal="center" vertical="center" wrapText="1"/>
    </xf>
    <xf numFmtId="0" fontId="48" fillId="0" borderId="0" xfId="0" applyFont="1" applyAlignment="1">
      <alignment wrapText="1"/>
    </xf>
    <xf numFmtId="0" fontId="0" fillId="0" borderId="0" xfId="0" applyAlignment="1">
      <alignment wrapText="1"/>
    </xf>
    <xf numFmtId="0" fontId="52" fillId="0" borderId="0" xfId="0" applyFont="1" applyBorder="1" applyAlignment="1">
      <alignment horizontal="center" vertical="top"/>
    </xf>
    <xf numFmtId="0" fontId="54" fillId="0" borderId="11" xfId="0" applyFont="1" applyBorder="1" applyAlignment="1">
      <alignment horizontal="center" wrapText="1"/>
    </xf>
    <xf numFmtId="0" fontId="59" fillId="0" borderId="11" xfId="0" applyFont="1" applyBorder="1" applyAlignment="1">
      <alignment wrapText="1"/>
    </xf>
    <xf numFmtId="0" fontId="54" fillId="0" borderId="0" xfId="0" applyFont="1" applyBorder="1" applyAlignment="1">
      <alignment horizontal="center" wrapText="1"/>
    </xf>
    <xf numFmtId="0" fontId="52" fillId="0" borderId="12" xfId="0" applyFont="1" applyBorder="1" applyAlignment="1">
      <alignment horizontal="center" vertical="top" wrapText="1"/>
    </xf>
    <xf numFmtId="0" fontId="54" fillId="0" borderId="0" xfId="0" applyFont="1" applyBorder="1" applyAlignment="1">
      <alignment horizontal="center" vertical="center" wrapText="1"/>
    </xf>
    <xf numFmtId="0" fontId="62" fillId="0" borderId="0" xfId="0" applyFont="1" applyAlignment="1">
      <alignment horizontal="left" vertical="center" wrapText="1"/>
    </xf>
    <xf numFmtId="0" fontId="53" fillId="0" borderId="0" xfId="0" applyFont="1" applyAlignment="1">
      <alignment horizontal="center" vertical="center"/>
    </xf>
    <xf numFmtId="0" fontId="51" fillId="0" borderId="0" xfId="0" applyFont="1" applyBorder="1" applyAlignment="1">
      <alignment horizontal="left" vertical="center"/>
    </xf>
    <xf numFmtId="0" fontId="52" fillId="0" borderId="0" xfId="0" applyFont="1" applyAlignment="1">
      <alignment horizontal="left" vertical="top" wrapText="1"/>
    </xf>
    <xf numFmtId="0" fontId="52" fillId="0" borderId="0" xfId="0" applyFont="1" applyAlignment="1">
      <alignment horizontal="left" vertical="top"/>
    </xf>
    <xf numFmtId="0" fontId="47" fillId="0" borderId="0" xfId="0" applyFont="1" applyAlignment="1">
      <alignment horizontal="left" wrapText="1"/>
    </xf>
    <xf numFmtId="0" fontId="48" fillId="0" borderId="11" xfId="0" applyFont="1" applyBorder="1" applyAlignment="1">
      <alignment horizontal="center"/>
    </xf>
    <xf numFmtId="0" fontId="50" fillId="0" borderId="12" xfId="0" applyFont="1" applyBorder="1" applyAlignment="1">
      <alignment horizontal="center" vertical="top" wrapText="1"/>
    </xf>
    <xf numFmtId="0" fontId="51" fillId="0" borderId="11" xfId="0" applyFont="1" applyBorder="1" applyAlignment="1">
      <alignment horizontal="center" wrapText="1"/>
    </xf>
    <xf numFmtId="0" fontId="0" fillId="0" borderId="11" xfId="0" applyBorder="1" applyAlignment="1">
      <alignment wrapText="1"/>
    </xf>
    <xf numFmtId="0" fontId="51" fillId="0" borderId="0" xfId="0" applyFont="1" applyBorder="1" applyAlignment="1">
      <alignment horizontal="center" wrapText="1"/>
    </xf>
    <xf numFmtId="0" fontId="58" fillId="0" borderId="0" xfId="0" applyFont="1" applyBorder="1" applyAlignment="1">
      <alignment horizontal="center" vertical="top" wrapText="1"/>
    </xf>
    <xf numFmtId="0" fontId="63" fillId="0" borderId="0" xfId="0" applyFont="1" applyBorder="1" applyAlignment="1">
      <alignment vertical="top" wrapText="1"/>
    </xf>
    <xf numFmtId="0" fontId="54" fillId="0" borderId="11" xfId="0" applyFont="1" applyBorder="1" applyAlignment="1">
      <alignment horizontal="center" vertical="top" wrapText="1"/>
    </xf>
    <xf numFmtId="0" fontId="0" fillId="0" borderId="11" xfId="0" applyBorder="1" applyAlignment="1">
      <alignment vertical="top" wrapText="1"/>
    </xf>
    <xf numFmtId="0" fontId="63" fillId="0" borderId="0" xfId="0" applyFont="1" applyBorder="1" applyAlignment="1">
      <alignment horizontal="center" vertical="top" wrapText="1"/>
    </xf>
    <xf numFmtId="0" fontId="48" fillId="0" borderId="11" xfId="0" applyFont="1" applyBorder="1" applyAlignment="1">
      <alignment wrapText="1"/>
    </xf>
    <xf numFmtId="0" fontId="48" fillId="0" borderId="16" xfId="0" applyFont="1" applyBorder="1" applyAlignment="1">
      <alignment wrapText="1"/>
    </xf>
    <xf numFmtId="0" fontId="0" fillId="0" borderId="17" xfId="0" applyBorder="1" applyAlignment="1">
      <alignment wrapText="1"/>
    </xf>
    <xf numFmtId="0" fontId="0" fillId="0" borderId="13" xfId="0" applyBorder="1" applyAlignment="1">
      <alignment wrapText="1"/>
    </xf>
    <xf numFmtId="0" fontId="0" fillId="0" borderId="0" xfId="0" applyAlignment="1">
      <alignment/>
    </xf>
    <xf numFmtId="0" fontId="47" fillId="0" borderId="11" xfId="0" applyFont="1" applyBorder="1" applyAlignment="1">
      <alignment horizontal="left" vertical="center" wrapText="1"/>
    </xf>
    <xf numFmtId="0" fontId="0" fillId="0" borderId="11" xfId="0" applyBorder="1" applyAlignment="1">
      <alignment horizontal="left" vertical="center" wrapText="1"/>
    </xf>
    <xf numFmtId="0" fontId="55" fillId="0" borderId="16" xfId="0" applyFont="1" applyBorder="1" applyAlignment="1">
      <alignment vertical="center" wrapText="1"/>
    </xf>
    <xf numFmtId="0" fontId="59" fillId="0" borderId="17" xfId="0" applyFont="1" applyBorder="1" applyAlignment="1">
      <alignment vertical="center" wrapText="1"/>
    </xf>
    <xf numFmtId="0" fontId="59" fillId="0" borderId="13" xfId="0" applyFont="1" applyBorder="1" applyAlignment="1">
      <alignment vertical="center" wrapText="1"/>
    </xf>
    <xf numFmtId="0" fontId="48" fillId="0" borderId="0" xfId="0" applyFont="1" applyAlignment="1">
      <alignment vertical="center" wrapText="1"/>
    </xf>
    <xf numFmtId="0" fontId="0" fillId="0" borderId="0" xfId="0" applyAlignment="1">
      <alignment vertical="center"/>
    </xf>
    <xf numFmtId="184" fontId="2" fillId="33"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P90"/>
  <sheetViews>
    <sheetView zoomScalePageLayoutView="0" workbookViewId="0" topLeftCell="A74">
      <selection activeCell="E82" sqref="E82"/>
    </sheetView>
  </sheetViews>
  <sheetFormatPr defaultColWidth="21.57421875" defaultRowHeight="15"/>
  <cols>
    <col min="1" max="1" width="6.57421875" style="55" customWidth="1"/>
    <col min="2" max="7" width="21.57421875" style="55" customWidth="1"/>
    <col min="8" max="38" width="10.28125" style="55" customWidth="1"/>
    <col min="39" max="16384" width="21.57421875" style="55" customWidth="1"/>
  </cols>
  <sheetData>
    <row r="1" spans="6:7" ht="15">
      <c r="F1" s="153" t="s">
        <v>39</v>
      </c>
      <c r="G1" s="154"/>
    </row>
    <row r="2" spans="6:7" ht="15">
      <c r="F2" s="154"/>
      <c r="G2" s="154"/>
    </row>
    <row r="3" spans="6:7" ht="32.25" customHeight="1">
      <c r="F3" s="154"/>
      <c r="G3" s="154"/>
    </row>
    <row r="4" spans="1:5" ht="15.75">
      <c r="A4" s="75"/>
      <c r="E4" s="75" t="s">
        <v>0</v>
      </c>
    </row>
    <row r="5" spans="1:7" ht="15.75">
      <c r="A5" s="75"/>
      <c r="E5" s="155" t="s">
        <v>1</v>
      </c>
      <c r="F5" s="155"/>
      <c r="G5" s="155"/>
    </row>
    <row r="6" spans="1:7" ht="15.75">
      <c r="A6" s="75"/>
      <c r="B6" s="75"/>
      <c r="E6" s="156" t="s">
        <v>161</v>
      </c>
      <c r="F6" s="156"/>
      <c r="G6" s="156"/>
    </row>
    <row r="7" spans="1:7" ht="15" customHeight="1">
      <c r="A7" s="75"/>
      <c r="E7" s="147" t="s">
        <v>2</v>
      </c>
      <c r="F7" s="147"/>
      <c r="G7" s="147"/>
    </row>
    <row r="8" spans="1:7" ht="15.75">
      <c r="A8" s="75"/>
      <c r="B8" s="75"/>
      <c r="E8" s="156"/>
      <c r="F8" s="156"/>
      <c r="G8" s="156"/>
    </row>
    <row r="9" spans="1:7" ht="15" customHeight="1">
      <c r="A9" s="75"/>
      <c r="E9" s="147"/>
      <c r="F9" s="147"/>
      <c r="G9" s="147"/>
    </row>
    <row r="10" spans="1:7" ht="15.75">
      <c r="A10" s="75"/>
      <c r="E10" s="157" t="s">
        <v>226</v>
      </c>
      <c r="F10" s="157"/>
      <c r="G10" s="157"/>
    </row>
    <row r="13" spans="1:7" ht="15.75">
      <c r="A13" s="158" t="s">
        <v>3</v>
      </c>
      <c r="B13" s="158"/>
      <c r="C13" s="158"/>
      <c r="D13" s="158"/>
      <c r="E13" s="158"/>
      <c r="F13" s="158"/>
      <c r="G13" s="158"/>
    </row>
    <row r="14" spans="1:7" ht="15.75">
      <c r="A14" s="158" t="s">
        <v>174</v>
      </c>
      <c r="B14" s="158"/>
      <c r="C14" s="158"/>
      <c r="D14" s="158"/>
      <c r="E14" s="158"/>
      <c r="F14" s="158"/>
      <c r="G14" s="158"/>
    </row>
    <row r="17" spans="1:16" s="63" customFormat="1" ht="21.75" customHeight="1">
      <c r="A17" s="62" t="s">
        <v>40</v>
      </c>
      <c r="B17" s="59">
        <v>1000000</v>
      </c>
      <c r="C17" s="137" t="s">
        <v>49</v>
      </c>
      <c r="D17" s="138"/>
      <c r="E17" s="138"/>
      <c r="F17" s="138"/>
      <c r="G17" s="56" t="s">
        <v>50</v>
      </c>
      <c r="H17" s="62"/>
      <c r="I17" s="62"/>
      <c r="J17" s="62"/>
      <c r="K17" s="62"/>
      <c r="L17" s="144"/>
      <c r="M17" s="144"/>
      <c r="N17" s="62"/>
      <c r="O17" s="144"/>
      <c r="P17" s="144"/>
    </row>
    <row r="18" spans="1:16" ht="36.75" customHeight="1">
      <c r="A18" s="64"/>
      <c r="B18" s="64" t="s">
        <v>44</v>
      </c>
      <c r="C18" s="141" t="s">
        <v>2</v>
      </c>
      <c r="D18" s="142"/>
      <c r="E18" s="142"/>
      <c r="F18" s="142"/>
      <c r="G18" s="57" t="s">
        <v>41</v>
      </c>
      <c r="H18" s="65"/>
      <c r="I18" s="140"/>
      <c r="J18" s="140"/>
      <c r="K18" s="140"/>
      <c r="L18" s="141"/>
      <c r="M18" s="141"/>
      <c r="N18" s="66"/>
      <c r="O18" s="139"/>
      <c r="P18" s="139"/>
    </row>
    <row r="19" spans="1:16" s="63" customFormat="1" ht="23.25" customHeight="1">
      <c r="A19" s="67" t="s">
        <v>42</v>
      </c>
      <c r="B19" s="59">
        <v>1010000</v>
      </c>
      <c r="C19" s="137" t="s">
        <v>49</v>
      </c>
      <c r="D19" s="138"/>
      <c r="E19" s="138"/>
      <c r="F19" s="138"/>
      <c r="G19" s="58" t="str">
        <f>G17</f>
        <v>02231293</v>
      </c>
      <c r="H19" s="67"/>
      <c r="I19" s="67"/>
      <c r="J19" s="67"/>
      <c r="K19" s="67"/>
      <c r="L19" s="67"/>
      <c r="M19" s="67"/>
      <c r="N19" s="67"/>
      <c r="O19" s="67"/>
      <c r="P19" s="67"/>
    </row>
    <row r="20" spans="1:16" ht="34.5" customHeight="1">
      <c r="A20" s="64"/>
      <c r="B20" s="64" t="s">
        <v>44</v>
      </c>
      <c r="C20" s="140" t="s">
        <v>30</v>
      </c>
      <c r="D20" s="142"/>
      <c r="E20" s="142"/>
      <c r="F20" s="142"/>
      <c r="G20" s="57" t="s">
        <v>41</v>
      </c>
      <c r="H20" s="65"/>
      <c r="I20" s="140"/>
      <c r="J20" s="140"/>
      <c r="K20" s="140"/>
      <c r="L20" s="140"/>
      <c r="M20" s="140"/>
      <c r="N20" s="66"/>
      <c r="O20" s="139"/>
      <c r="P20" s="139"/>
    </row>
    <row r="21" spans="1:16" s="77" customFormat="1" ht="21.75" customHeight="1">
      <c r="A21" s="93" t="s">
        <v>43</v>
      </c>
      <c r="B21" s="59">
        <v>1014030</v>
      </c>
      <c r="C21" s="59">
        <v>4030</v>
      </c>
      <c r="D21" s="94" t="s">
        <v>51</v>
      </c>
      <c r="E21" s="159" t="s">
        <v>52</v>
      </c>
      <c r="F21" s="160"/>
      <c r="G21" s="59">
        <v>22564000000</v>
      </c>
      <c r="H21" s="95"/>
      <c r="I21" s="64"/>
      <c r="J21" s="95"/>
      <c r="K21" s="143"/>
      <c r="L21" s="143"/>
      <c r="M21" s="143"/>
      <c r="N21" s="143"/>
      <c r="O21" s="143"/>
      <c r="P21" s="95"/>
    </row>
    <row r="22" spans="2:16" ht="45.75" customHeight="1">
      <c r="B22" s="64" t="s">
        <v>44</v>
      </c>
      <c r="C22" s="60" t="s">
        <v>45</v>
      </c>
      <c r="D22" s="60" t="s">
        <v>46</v>
      </c>
      <c r="E22" s="147" t="s">
        <v>47</v>
      </c>
      <c r="F22" s="147"/>
      <c r="G22" s="60" t="s">
        <v>48</v>
      </c>
      <c r="H22" s="72"/>
      <c r="I22" s="64"/>
      <c r="K22" s="140"/>
      <c r="L22" s="140"/>
      <c r="M22" s="140"/>
      <c r="N22" s="140"/>
      <c r="O22" s="140"/>
      <c r="P22" s="66"/>
    </row>
    <row r="23" spans="1:7" ht="50.25" customHeight="1">
      <c r="A23" s="76" t="s">
        <v>4</v>
      </c>
      <c r="B23" s="145" t="s">
        <v>206</v>
      </c>
      <c r="C23" s="145"/>
      <c r="D23" s="145"/>
      <c r="E23" s="145"/>
      <c r="F23" s="145"/>
      <c r="G23" s="145"/>
    </row>
    <row r="24" spans="1:7" ht="101.25" customHeight="1">
      <c r="A24" s="76" t="s">
        <v>5</v>
      </c>
      <c r="B24" s="145" t="s">
        <v>208</v>
      </c>
      <c r="C24" s="145"/>
      <c r="D24" s="145"/>
      <c r="E24" s="145"/>
      <c r="F24" s="145"/>
      <c r="G24" s="145"/>
    </row>
    <row r="25" spans="1:7" ht="27.75" customHeight="1">
      <c r="A25" s="76" t="s">
        <v>6</v>
      </c>
      <c r="B25" s="145" t="s">
        <v>31</v>
      </c>
      <c r="C25" s="145"/>
      <c r="D25" s="145"/>
      <c r="E25" s="145"/>
      <c r="F25" s="145"/>
      <c r="G25" s="145"/>
    </row>
    <row r="26" ht="15.75">
      <c r="A26" s="77"/>
    </row>
    <row r="27" spans="1:7" ht="15.75">
      <c r="A27" s="78" t="s">
        <v>8</v>
      </c>
      <c r="B27" s="146" t="s">
        <v>32</v>
      </c>
      <c r="C27" s="146"/>
      <c r="D27" s="146"/>
      <c r="E27" s="146"/>
      <c r="F27" s="146"/>
      <c r="G27" s="146"/>
    </row>
    <row r="28" spans="1:7" ht="40.5" customHeight="1">
      <c r="A28" s="78"/>
      <c r="B28" s="146" t="s">
        <v>53</v>
      </c>
      <c r="C28" s="146"/>
      <c r="D28" s="146"/>
      <c r="E28" s="146"/>
      <c r="F28" s="146"/>
      <c r="G28" s="146"/>
    </row>
    <row r="29" ht="15.75">
      <c r="A29" s="77"/>
    </row>
    <row r="30" spans="1:2" ht="15.75">
      <c r="A30" s="79" t="s">
        <v>7</v>
      </c>
      <c r="B30" s="55" t="s">
        <v>33</v>
      </c>
    </row>
    <row r="31" spans="1:7" ht="33.75" customHeight="1">
      <c r="A31" s="79"/>
      <c r="B31" s="164" t="s">
        <v>54</v>
      </c>
      <c r="C31" s="165"/>
      <c r="D31" s="165"/>
      <c r="E31" s="165"/>
      <c r="F31" s="165"/>
      <c r="G31" s="165"/>
    </row>
    <row r="32" spans="1:7" ht="27" customHeight="1">
      <c r="A32" s="76" t="s">
        <v>10</v>
      </c>
      <c r="B32" s="145" t="s">
        <v>34</v>
      </c>
      <c r="C32" s="145"/>
      <c r="D32" s="145"/>
      <c r="E32" s="145"/>
      <c r="F32" s="145"/>
      <c r="G32" s="145"/>
    </row>
    <row r="33" spans="1:7" ht="15.75">
      <c r="A33" s="76"/>
      <c r="B33" s="80"/>
      <c r="C33" s="80"/>
      <c r="D33" s="80"/>
      <c r="E33" s="80"/>
      <c r="F33" s="80"/>
      <c r="G33" s="80"/>
    </row>
    <row r="34" spans="1:7" ht="15.75">
      <c r="A34" s="78" t="s">
        <v>8</v>
      </c>
      <c r="B34" s="146" t="s">
        <v>9</v>
      </c>
      <c r="C34" s="146"/>
      <c r="D34" s="146"/>
      <c r="E34" s="146"/>
      <c r="F34" s="146"/>
      <c r="G34" s="146"/>
    </row>
    <row r="35" spans="1:7" ht="40.5" customHeight="1">
      <c r="A35" s="78"/>
      <c r="B35" s="161" t="s">
        <v>55</v>
      </c>
      <c r="C35" s="162"/>
      <c r="D35" s="162"/>
      <c r="E35" s="162"/>
      <c r="F35" s="162"/>
      <c r="G35" s="163"/>
    </row>
    <row r="36" spans="1:7" ht="15.75">
      <c r="A36" s="76"/>
      <c r="B36" s="80"/>
      <c r="C36" s="80"/>
      <c r="D36" s="80"/>
      <c r="E36" s="80"/>
      <c r="F36" s="80"/>
      <c r="G36" s="80"/>
    </row>
    <row r="37" spans="1:7" ht="15.75">
      <c r="A37" s="76" t="s">
        <v>16</v>
      </c>
      <c r="B37" s="81" t="s">
        <v>12</v>
      </c>
      <c r="C37" s="80"/>
      <c r="D37" s="80"/>
      <c r="E37" s="80"/>
      <c r="F37" s="80"/>
      <c r="G37" s="80"/>
    </row>
    <row r="38" spans="1:2" ht="15.75">
      <c r="A38" s="77"/>
      <c r="B38" s="55" t="s">
        <v>35</v>
      </c>
    </row>
    <row r="39" ht="15.75">
      <c r="A39" s="77"/>
    </row>
    <row r="40" spans="1:5" ht="47.25">
      <c r="A40" s="78" t="s">
        <v>8</v>
      </c>
      <c r="B40" s="78" t="s">
        <v>12</v>
      </c>
      <c r="C40" s="78" t="s">
        <v>13</v>
      </c>
      <c r="D40" s="78" t="s">
        <v>14</v>
      </c>
      <c r="E40" s="78" t="s">
        <v>15</v>
      </c>
    </row>
    <row r="41" spans="1:5" ht="15.75">
      <c r="A41" s="78">
        <v>1</v>
      </c>
      <c r="B41" s="78">
        <v>2</v>
      </c>
      <c r="C41" s="78">
        <v>3</v>
      </c>
      <c r="D41" s="78">
        <v>4</v>
      </c>
      <c r="E41" s="78">
        <v>5</v>
      </c>
    </row>
    <row r="42" spans="1:5" ht="69.75" customHeight="1">
      <c r="A42" s="78"/>
      <c r="B42" s="78" t="s">
        <v>56</v>
      </c>
      <c r="C42" s="78">
        <f>13745895+10500</f>
        <v>13756395</v>
      </c>
      <c r="D42" s="78">
        <f>284000+766000</f>
        <v>1050000</v>
      </c>
      <c r="E42" s="78">
        <f>C42+D42</f>
        <v>14806395</v>
      </c>
    </row>
    <row r="43" spans="1:5" ht="24" customHeight="1">
      <c r="A43" s="146" t="s">
        <v>15</v>
      </c>
      <c r="B43" s="146"/>
      <c r="C43" s="78">
        <f>C42</f>
        <v>13756395</v>
      </c>
      <c r="D43" s="78">
        <f>D42</f>
        <v>1050000</v>
      </c>
      <c r="E43" s="78">
        <f>E42</f>
        <v>14806395</v>
      </c>
    </row>
    <row r="44" ht="15.75">
      <c r="A44" s="77"/>
    </row>
    <row r="45" spans="1:7" ht="15.75">
      <c r="A45" s="152" t="s">
        <v>19</v>
      </c>
      <c r="B45" s="145" t="s">
        <v>17</v>
      </c>
      <c r="C45" s="145"/>
      <c r="D45" s="145"/>
      <c r="E45" s="145"/>
      <c r="F45" s="145"/>
      <c r="G45" s="145"/>
    </row>
    <row r="46" spans="1:2" ht="15.75">
      <c r="A46" s="152"/>
      <c r="B46" s="75" t="s">
        <v>11</v>
      </c>
    </row>
    <row r="47" ht="15.75">
      <c r="A47" s="77"/>
    </row>
    <row r="48" spans="1:5" ht="63">
      <c r="A48" s="78" t="s">
        <v>8</v>
      </c>
      <c r="B48" s="78" t="s">
        <v>18</v>
      </c>
      <c r="C48" s="78" t="s">
        <v>13</v>
      </c>
      <c r="D48" s="78" t="s">
        <v>14</v>
      </c>
      <c r="E48" s="78" t="s">
        <v>15</v>
      </c>
    </row>
    <row r="49" spans="1:5" ht="15.75">
      <c r="A49" s="78">
        <v>1</v>
      </c>
      <c r="B49" s="78">
        <v>2</v>
      </c>
      <c r="C49" s="78">
        <v>3</v>
      </c>
      <c r="D49" s="78">
        <v>4</v>
      </c>
      <c r="E49" s="78">
        <v>5</v>
      </c>
    </row>
    <row r="50" spans="1:5" ht="129.75" customHeight="1">
      <c r="A50" s="78">
        <v>1</v>
      </c>
      <c r="B50" s="83" t="s">
        <v>175</v>
      </c>
      <c r="C50" s="78">
        <f>C53-C52-C51</f>
        <v>13645395</v>
      </c>
      <c r="D50" s="78">
        <f>D43-D51-D52</f>
        <v>95000</v>
      </c>
      <c r="E50" s="78">
        <f>C50+D50</f>
        <v>13740395</v>
      </c>
    </row>
    <row r="51" spans="1:5" ht="129.75" customHeight="1">
      <c r="A51" s="129">
        <v>2</v>
      </c>
      <c r="B51" s="30" t="s">
        <v>204</v>
      </c>
      <c r="C51" s="129"/>
      <c r="D51" s="129">
        <v>766000</v>
      </c>
      <c r="E51" s="129">
        <f>C51+D51</f>
        <v>766000</v>
      </c>
    </row>
    <row r="52" spans="1:5" ht="94.5" customHeight="1">
      <c r="A52" s="96">
        <v>3</v>
      </c>
      <c r="B52" s="83" t="s">
        <v>178</v>
      </c>
      <c r="C52" s="96">
        <f>56000+55000</f>
        <v>111000</v>
      </c>
      <c r="D52" s="96">
        <f>10000+84000+28000+67000</f>
        <v>189000</v>
      </c>
      <c r="E52" s="129">
        <f>C52+D52</f>
        <v>300000</v>
      </c>
    </row>
    <row r="53" spans="1:5" ht="22.5" customHeight="1">
      <c r="A53" s="146" t="s">
        <v>15</v>
      </c>
      <c r="B53" s="146"/>
      <c r="C53" s="78">
        <f>C43</f>
        <v>13756395</v>
      </c>
      <c r="D53" s="129">
        <f>D43</f>
        <v>1050000</v>
      </c>
      <c r="E53" s="129">
        <f>E43</f>
        <v>14806395</v>
      </c>
    </row>
    <row r="54" ht="15.75">
      <c r="A54" s="77"/>
    </row>
    <row r="55" spans="1:7" ht="15.75">
      <c r="A55" s="76" t="s">
        <v>36</v>
      </c>
      <c r="B55" s="145" t="s">
        <v>20</v>
      </c>
      <c r="C55" s="145"/>
      <c r="D55" s="145"/>
      <c r="E55" s="145"/>
      <c r="F55" s="145"/>
      <c r="G55" s="145"/>
    </row>
    <row r="56" ht="15.75">
      <c r="A56" s="77"/>
    </row>
    <row r="57" spans="1:7" ht="46.5" customHeight="1">
      <c r="A57" s="78" t="s">
        <v>8</v>
      </c>
      <c r="B57" s="78" t="s">
        <v>21</v>
      </c>
      <c r="C57" s="78" t="s">
        <v>22</v>
      </c>
      <c r="D57" s="78" t="s">
        <v>23</v>
      </c>
      <c r="E57" s="78" t="s">
        <v>13</v>
      </c>
      <c r="F57" s="78" t="s">
        <v>14</v>
      </c>
      <c r="G57" s="78" t="s">
        <v>15</v>
      </c>
    </row>
    <row r="58" spans="1:7" ht="15.75">
      <c r="A58" s="78">
        <v>1</v>
      </c>
      <c r="B58" s="78">
        <v>2</v>
      </c>
      <c r="C58" s="78">
        <v>3</v>
      </c>
      <c r="D58" s="78">
        <v>4</v>
      </c>
      <c r="E58" s="78">
        <v>5</v>
      </c>
      <c r="F58" s="78">
        <v>6</v>
      </c>
      <c r="G58" s="78">
        <v>7</v>
      </c>
    </row>
    <row r="59" spans="1:7" ht="15.75">
      <c r="A59" s="84">
        <v>1</v>
      </c>
      <c r="B59" s="85" t="s">
        <v>24</v>
      </c>
      <c r="C59" s="78"/>
      <c r="D59" s="78"/>
      <c r="E59" s="78"/>
      <c r="F59" s="78"/>
      <c r="G59" s="78"/>
    </row>
    <row r="60" spans="1:7" ht="31.5">
      <c r="A60" s="78"/>
      <c r="B60" s="83" t="s">
        <v>57</v>
      </c>
      <c r="C60" s="78" t="s">
        <v>58</v>
      </c>
      <c r="D60" s="78" t="s">
        <v>59</v>
      </c>
      <c r="E60" s="115">
        <f>15+16</f>
        <v>31</v>
      </c>
      <c r="F60" s="115">
        <f>15+16</f>
        <v>31</v>
      </c>
      <c r="G60" s="115">
        <f>15+16</f>
        <v>31</v>
      </c>
    </row>
    <row r="61" spans="1:7" ht="31.5">
      <c r="A61" s="78"/>
      <c r="B61" s="83" t="s">
        <v>60</v>
      </c>
      <c r="C61" s="78" t="s">
        <v>58</v>
      </c>
      <c r="D61" s="78" t="s">
        <v>65</v>
      </c>
      <c r="E61" s="115">
        <f>E62+E63+E64+E65</f>
        <v>88.25</v>
      </c>
      <c r="F61" s="115"/>
      <c r="G61" s="115">
        <f>G62+G63+G64+G65</f>
        <v>88.25</v>
      </c>
    </row>
    <row r="62" spans="1:7" ht="18.75" customHeight="1">
      <c r="A62" s="78"/>
      <c r="B62" s="83" t="s">
        <v>61</v>
      </c>
      <c r="C62" s="78" t="s">
        <v>58</v>
      </c>
      <c r="D62" s="78" t="s">
        <v>65</v>
      </c>
      <c r="E62" s="115">
        <v>20</v>
      </c>
      <c r="F62" s="115"/>
      <c r="G62" s="115">
        <f>E62</f>
        <v>20</v>
      </c>
    </row>
    <row r="63" spans="1:7" ht="19.5" customHeight="1">
      <c r="A63" s="78"/>
      <c r="B63" s="83" t="s">
        <v>62</v>
      </c>
      <c r="C63" s="78" t="s">
        <v>58</v>
      </c>
      <c r="D63" s="78" t="s">
        <v>65</v>
      </c>
      <c r="E63" s="115">
        <f>39.5+16</f>
        <v>55.5</v>
      </c>
      <c r="F63" s="115"/>
      <c r="G63" s="115">
        <f>E63</f>
        <v>55.5</v>
      </c>
    </row>
    <row r="64" spans="1:7" ht="19.5" customHeight="1">
      <c r="A64" s="78"/>
      <c r="B64" s="83" t="s">
        <v>63</v>
      </c>
      <c r="C64" s="78" t="s">
        <v>58</v>
      </c>
      <c r="D64" s="78" t="s">
        <v>65</v>
      </c>
      <c r="E64" s="115">
        <v>11.75</v>
      </c>
      <c r="F64" s="115"/>
      <c r="G64" s="115">
        <f>E64</f>
        <v>11.75</v>
      </c>
    </row>
    <row r="65" spans="1:7" ht="39" customHeight="1">
      <c r="A65" s="78"/>
      <c r="B65" s="83" t="s">
        <v>64</v>
      </c>
      <c r="C65" s="78" t="s">
        <v>58</v>
      </c>
      <c r="D65" s="78" t="s">
        <v>65</v>
      </c>
      <c r="E65" s="96">
        <v>1</v>
      </c>
      <c r="F65" s="78"/>
      <c r="G65" s="111">
        <f>E65</f>
        <v>1</v>
      </c>
    </row>
    <row r="66" spans="1:7" ht="65.25" customHeight="1">
      <c r="A66" s="78"/>
      <c r="B66" s="83" t="s">
        <v>162</v>
      </c>
      <c r="C66" s="78" t="s">
        <v>72</v>
      </c>
      <c r="D66" s="78" t="s">
        <v>86</v>
      </c>
      <c r="E66" s="115">
        <f>C53</f>
        <v>13756395</v>
      </c>
      <c r="F66" s="78"/>
      <c r="G66" s="78">
        <f>E66+F66</f>
        <v>13756395</v>
      </c>
    </row>
    <row r="67" spans="1:7" ht="15.75">
      <c r="A67" s="84">
        <v>2</v>
      </c>
      <c r="B67" s="85" t="s">
        <v>25</v>
      </c>
      <c r="C67" s="78"/>
      <c r="D67" s="78"/>
      <c r="E67" s="115"/>
      <c r="F67" s="78"/>
      <c r="G67" s="78"/>
    </row>
    <row r="68" spans="1:7" ht="20.25" customHeight="1">
      <c r="A68" s="84"/>
      <c r="B68" s="83" t="s">
        <v>66</v>
      </c>
      <c r="C68" s="78" t="s">
        <v>70</v>
      </c>
      <c r="D68" s="78" t="s">
        <v>59</v>
      </c>
      <c r="E68" s="115">
        <f>32400+7700</f>
        <v>40100</v>
      </c>
      <c r="F68" s="115"/>
      <c r="G68" s="115">
        <f aca="true" t="shared" si="0" ref="G68:G75">E68+F68</f>
        <v>40100</v>
      </c>
    </row>
    <row r="69" spans="1:7" ht="36" customHeight="1">
      <c r="A69" s="84"/>
      <c r="B69" s="122" t="s">
        <v>207</v>
      </c>
      <c r="C69" s="119" t="s">
        <v>71</v>
      </c>
      <c r="D69" s="119" t="s">
        <v>59</v>
      </c>
      <c r="E69" s="115">
        <v>2500</v>
      </c>
      <c r="F69" s="115"/>
      <c r="G69" s="115">
        <f t="shared" si="0"/>
        <v>2500</v>
      </c>
    </row>
    <row r="70" spans="1:7" ht="36" customHeight="1">
      <c r="A70" s="84"/>
      <c r="B70" s="122" t="s">
        <v>207</v>
      </c>
      <c r="C70" s="119" t="s">
        <v>72</v>
      </c>
      <c r="D70" s="119" t="s">
        <v>59</v>
      </c>
      <c r="E70" s="115">
        <v>766000</v>
      </c>
      <c r="F70" s="115"/>
      <c r="G70" s="115">
        <f t="shared" si="0"/>
        <v>766000</v>
      </c>
    </row>
    <row r="71" spans="1:7" ht="19.5" customHeight="1">
      <c r="A71" s="84"/>
      <c r="B71" s="83" t="s">
        <v>67</v>
      </c>
      <c r="C71" s="119" t="s">
        <v>71</v>
      </c>
      <c r="D71" s="119" t="s">
        <v>59</v>
      </c>
      <c r="E71" s="115">
        <v>457000</v>
      </c>
      <c r="F71" s="115"/>
      <c r="G71" s="115">
        <f>E71+F71</f>
        <v>457000</v>
      </c>
    </row>
    <row r="72" spans="1:7" ht="20.25" customHeight="1">
      <c r="A72" s="84"/>
      <c r="B72" s="83" t="s">
        <v>67</v>
      </c>
      <c r="C72" s="119" t="s">
        <v>72</v>
      </c>
      <c r="D72" s="119" t="s">
        <v>59</v>
      </c>
      <c r="E72" s="115">
        <v>5271900</v>
      </c>
      <c r="F72" s="115"/>
      <c r="G72" s="115">
        <f>E72+F72</f>
        <v>5271900</v>
      </c>
    </row>
    <row r="73" spans="1:7" ht="31.5">
      <c r="A73" s="84"/>
      <c r="B73" s="83" t="s">
        <v>68</v>
      </c>
      <c r="C73" s="78" t="s">
        <v>71</v>
      </c>
      <c r="D73" s="78" t="s">
        <v>59</v>
      </c>
      <c r="E73" s="113">
        <v>23200</v>
      </c>
      <c r="F73" s="78"/>
      <c r="G73" s="78">
        <f t="shared" si="0"/>
        <v>23200</v>
      </c>
    </row>
    <row r="74" spans="1:7" ht="31.5">
      <c r="A74" s="84"/>
      <c r="B74" s="83" t="s">
        <v>68</v>
      </c>
      <c r="C74" s="78" t="s">
        <v>72</v>
      </c>
      <c r="D74" s="78" t="s">
        <v>59</v>
      </c>
      <c r="E74" s="113">
        <v>18200</v>
      </c>
      <c r="F74" s="78"/>
      <c r="G74" s="78">
        <f t="shared" si="0"/>
        <v>18200</v>
      </c>
    </row>
    <row r="75" spans="1:7" ht="22.5" customHeight="1">
      <c r="A75" s="84"/>
      <c r="B75" s="83" t="s">
        <v>69</v>
      </c>
      <c r="C75" s="78" t="s">
        <v>58</v>
      </c>
      <c r="D75" s="78" t="s">
        <v>59</v>
      </c>
      <c r="E75" s="113">
        <v>754000</v>
      </c>
      <c r="F75" s="78"/>
      <c r="G75" s="78">
        <f t="shared" si="0"/>
        <v>754000</v>
      </c>
    </row>
    <row r="76" spans="1:7" ht="147" customHeight="1">
      <c r="A76" s="84"/>
      <c r="B76" s="4" t="s">
        <v>179</v>
      </c>
      <c r="C76" s="97" t="s">
        <v>58</v>
      </c>
      <c r="D76" s="97" t="s">
        <v>132</v>
      </c>
      <c r="E76" s="96">
        <v>2</v>
      </c>
      <c r="F76" s="115">
        <f>1+1</f>
        <v>2</v>
      </c>
      <c r="G76" s="115">
        <f>1+1</f>
        <v>2</v>
      </c>
    </row>
    <row r="77" spans="1:7" ht="15.75">
      <c r="A77" s="84">
        <v>3</v>
      </c>
      <c r="B77" s="85" t="s">
        <v>26</v>
      </c>
      <c r="C77" s="78"/>
      <c r="D77" s="78"/>
      <c r="E77" s="78"/>
      <c r="F77" s="78"/>
      <c r="G77" s="78"/>
    </row>
    <row r="78" spans="1:7" ht="47.25">
      <c r="A78" s="78"/>
      <c r="B78" s="83" t="s">
        <v>73</v>
      </c>
      <c r="C78" s="78" t="s">
        <v>74</v>
      </c>
      <c r="D78" s="78" t="s">
        <v>75</v>
      </c>
      <c r="E78" s="116">
        <v>343</v>
      </c>
      <c r="F78" s="78"/>
      <c r="G78" s="87">
        <f>E78+F78</f>
        <v>343</v>
      </c>
    </row>
    <row r="79" spans="1:7" ht="161.25" customHeight="1">
      <c r="A79" s="96"/>
      <c r="B79" s="4" t="s">
        <v>180</v>
      </c>
      <c r="C79" s="97" t="s">
        <v>74</v>
      </c>
      <c r="D79" s="97" t="s">
        <v>75</v>
      </c>
      <c r="E79" s="115">
        <v>55500</v>
      </c>
      <c r="F79" s="115">
        <v>94500</v>
      </c>
      <c r="G79" s="115">
        <f>E79+F79</f>
        <v>150000</v>
      </c>
    </row>
    <row r="80" spans="1:7" ht="19.5" customHeight="1">
      <c r="A80" s="84">
        <v>4</v>
      </c>
      <c r="B80" s="85" t="s">
        <v>27</v>
      </c>
      <c r="C80" s="78"/>
      <c r="D80" s="78"/>
      <c r="E80" s="78"/>
      <c r="F80" s="78"/>
      <c r="G80" s="78"/>
    </row>
    <row r="81" spans="1:7" ht="137.25" customHeight="1">
      <c r="A81" s="84"/>
      <c r="B81" s="83" t="s">
        <v>163</v>
      </c>
      <c r="C81" s="78" t="s">
        <v>76</v>
      </c>
      <c r="D81" s="78" t="s">
        <v>75</v>
      </c>
      <c r="E81" s="88">
        <v>124.1</v>
      </c>
      <c r="F81" s="88"/>
      <c r="G81" s="88">
        <f>E81</f>
        <v>124.1</v>
      </c>
    </row>
    <row r="82" ht="15.75">
      <c r="A82" s="77"/>
    </row>
    <row r="83" spans="1:7" ht="26.25" customHeight="1">
      <c r="A83" s="148" t="s">
        <v>165</v>
      </c>
      <c r="B83" s="149"/>
      <c r="C83" s="149"/>
      <c r="D83" s="89"/>
      <c r="E83" s="73"/>
      <c r="F83" s="150" t="s">
        <v>176</v>
      </c>
      <c r="G83" s="150"/>
    </row>
    <row r="84" spans="1:7" ht="15.75">
      <c r="A84" s="74"/>
      <c r="B84" s="76"/>
      <c r="D84" s="90" t="s">
        <v>28</v>
      </c>
      <c r="F84" s="151"/>
      <c r="G84" s="151"/>
    </row>
    <row r="85" spans="1:7" ht="24.75" customHeight="1">
      <c r="A85" s="145" t="s">
        <v>29</v>
      </c>
      <c r="B85" s="145"/>
      <c r="C85" s="76"/>
      <c r="D85" s="76"/>
      <c r="F85" s="61"/>
      <c r="G85" s="61"/>
    </row>
    <row r="86" spans="1:7" ht="22.5" customHeight="1">
      <c r="A86" s="81" t="s">
        <v>164</v>
      </c>
      <c r="B86" s="80"/>
      <c r="C86" s="76"/>
      <c r="D86" s="76"/>
      <c r="F86" s="61"/>
      <c r="G86" s="61"/>
    </row>
    <row r="87" spans="1:7" ht="23.25" customHeight="1">
      <c r="A87" s="148" t="s">
        <v>167</v>
      </c>
      <c r="B87" s="148"/>
      <c r="C87" s="148"/>
      <c r="D87" s="89"/>
      <c r="E87" s="73"/>
      <c r="F87" s="150" t="s">
        <v>177</v>
      </c>
      <c r="G87" s="150"/>
    </row>
    <row r="88" spans="1:7" ht="15.75">
      <c r="A88" s="75"/>
      <c r="B88" s="76"/>
      <c r="C88" s="76"/>
      <c r="D88" s="90" t="s">
        <v>28</v>
      </c>
      <c r="F88" s="140"/>
      <c r="G88" s="140"/>
    </row>
    <row r="89" ht="15">
      <c r="A89" s="91" t="s">
        <v>37</v>
      </c>
    </row>
    <row r="90" ht="15">
      <c r="A90" s="92" t="s">
        <v>38</v>
      </c>
    </row>
  </sheetData>
  <sheetProtection/>
  <mergeCells count="48">
    <mergeCell ref="E10:G10"/>
    <mergeCell ref="A13:G13"/>
    <mergeCell ref="A14:G14"/>
    <mergeCell ref="E21:F21"/>
    <mergeCell ref="A53:B53"/>
    <mergeCell ref="B55:G55"/>
    <mergeCell ref="B32:G32"/>
    <mergeCell ref="B34:G34"/>
    <mergeCell ref="B35:G35"/>
    <mergeCell ref="B31:G31"/>
    <mergeCell ref="F1:G3"/>
    <mergeCell ref="E5:G5"/>
    <mergeCell ref="E6:G6"/>
    <mergeCell ref="E7:G7"/>
    <mergeCell ref="E8:G8"/>
    <mergeCell ref="E9:G9"/>
    <mergeCell ref="F88:G88"/>
    <mergeCell ref="A83:C83"/>
    <mergeCell ref="F83:G83"/>
    <mergeCell ref="F84:G84"/>
    <mergeCell ref="A85:B85"/>
    <mergeCell ref="A43:B43"/>
    <mergeCell ref="A45:A46"/>
    <mergeCell ref="B45:G45"/>
    <mergeCell ref="A87:C87"/>
    <mergeCell ref="F87:G87"/>
    <mergeCell ref="B25:G25"/>
    <mergeCell ref="B27:G27"/>
    <mergeCell ref="B28:G28"/>
    <mergeCell ref="E22:F22"/>
    <mergeCell ref="B23:G23"/>
    <mergeCell ref="B24:G24"/>
    <mergeCell ref="N21:O21"/>
    <mergeCell ref="K22:L22"/>
    <mergeCell ref="M22:O22"/>
    <mergeCell ref="L17:M17"/>
    <mergeCell ref="K21:M21"/>
    <mergeCell ref="O17:P17"/>
    <mergeCell ref="I18:K18"/>
    <mergeCell ref="L18:M18"/>
    <mergeCell ref="C17:F17"/>
    <mergeCell ref="C19:F19"/>
    <mergeCell ref="O18:P18"/>
    <mergeCell ref="I20:K20"/>
    <mergeCell ref="L20:M20"/>
    <mergeCell ref="O20:P20"/>
    <mergeCell ref="C18:F18"/>
    <mergeCell ref="C20:F20"/>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P97"/>
  <sheetViews>
    <sheetView zoomScalePageLayoutView="0" workbookViewId="0" topLeftCell="A76">
      <selection activeCell="F86" sqref="F86"/>
    </sheetView>
  </sheetViews>
  <sheetFormatPr defaultColWidth="21.57421875" defaultRowHeight="15"/>
  <cols>
    <col min="1" max="1" width="6.57421875" style="55" customWidth="1"/>
    <col min="2" max="7" width="21.57421875" style="55" customWidth="1"/>
    <col min="8" max="11" width="10.28125" style="55" customWidth="1"/>
    <col min="12" max="12" width="12.7109375" style="55" customWidth="1"/>
    <col min="13" max="38" width="10.28125" style="55" customWidth="1"/>
    <col min="39" max="16384" width="21.57421875" style="55" customWidth="1"/>
  </cols>
  <sheetData>
    <row r="1" spans="6:7" ht="15">
      <c r="F1" s="153" t="s">
        <v>39</v>
      </c>
      <c r="G1" s="154"/>
    </row>
    <row r="2" spans="6:7" ht="15">
      <c r="F2" s="154"/>
      <c r="G2" s="154"/>
    </row>
    <row r="3" spans="6:7" ht="32.25" customHeight="1">
      <c r="F3" s="154"/>
      <c r="G3" s="154"/>
    </row>
    <row r="4" spans="1:5" ht="15.75">
      <c r="A4" s="75"/>
      <c r="E4" s="75" t="s">
        <v>0</v>
      </c>
    </row>
    <row r="5" spans="1:7" ht="15.75">
      <c r="A5" s="75"/>
      <c r="E5" s="155" t="s">
        <v>1</v>
      </c>
      <c r="F5" s="155"/>
      <c r="G5" s="155"/>
    </row>
    <row r="6" spans="1:7" ht="15.75">
      <c r="A6" s="75"/>
      <c r="B6" s="75"/>
      <c r="E6" s="156" t="s">
        <v>161</v>
      </c>
      <c r="F6" s="156"/>
      <c r="G6" s="156"/>
    </row>
    <row r="7" spans="1:7" ht="15" customHeight="1">
      <c r="A7" s="75"/>
      <c r="E7" s="147" t="s">
        <v>2</v>
      </c>
      <c r="F7" s="147"/>
      <c r="G7" s="147"/>
    </row>
    <row r="8" spans="1:7" ht="15.75">
      <c r="A8" s="75"/>
      <c r="B8" s="75"/>
      <c r="E8" s="156"/>
      <c r="F8" s="156"/>
      <c r="G8" s="156"/>
    </row>
    <row r="9" spans="1:7" ht="15" customHeight="1">
      <c r="A9" s="75"/>
      <c r="E9" s="147"/>
      <c r="F9" s="147"/>
      <c r="G9" s="147"/>
    </row>
    <row r="10" spans="1:7" ht="15.75" customHeight="1">
      <c r="A10" s="75"/>
      <c r="E10" s="166" t="str">
        <f>'201'!E10:G10</f>
        <v>05 травня 2021 р.  N 01-09-91</v>
      </c>
      <c r="F10" s="166"/>
      <c r="G10" s="166"/>
    </row>
    <row r="13" spans="1:7" ht="15.75">
      <c r="A13" s="158" t="s">
        <v>3</v>
      </c>
      <c r="B13" s="158"/>
      <c r="C13" s="158"/>
      <c r="D13" s="158"/>
      <c r="E13" s="158"/>
      <c r="F13" s="158"/>
      <c r="G13" s="158"/>
    </row>
    <row r="14" spans="1:7" ht="15.75">
      <c r="A14" s="158" t="s">
        <v>174</v>
      </c>
      <c r="B14" s="158"/>
      <c r="C14" s="158"/>
      <c r="D14" s="158"/>
      <c r="E14" s="158"/>
      <c r="F14" s="158"/>
      <c r="G14" s="158"/>
    </row>
    <row r="16" spans="1:16" s="63" customFormat="1" ht="21.75" customHeight="1">
      <c r="A16" s="62" t="s">
        <v>40</v>
      </c>
      <c r="B16" s="59">
        <v>1000000</v>
      </c>
      <c r="C16" s="137" t="s">
        <v>49</v>
      </c>
      <c r="D16" s="138"/>
      <c r="E16" s="138"/>
      <c r="F16" s="138"/>
      <c r="G16" s="56" t="s">
        <v>50</v>
      </c>
      <c r="H16" s="62"/>
      <c r="I16" s="62"/>
      <c r="J16" s="62"/>
      <c r="K16" s="62"/>
      <c r="L16" s="144"/>
      <c r="M16" s="144"/>
      <c r="N16" s="62"/>
      <c r="O16" s="144"/>
      <c r="P16" s="144"/>
    </row>
    <row r="17" spans="1:16" ht="36.75" customHeight="1">
      <c r="A17" s="64"/>
      <c r="B17" s="64" t="s">
        <v>44</v>
      </c>
      <c r="C17" s="141" t="s">
        <v>2</v>
      </c>
      <c r="D17" s="142"/>
      <c r="E17" s="142"/>
      <c r="F17" s="142"/>
      <c r="G17" s="57" t="s">
        <v>41</v>
      </c>
      <c r="H17" s="65"/>
      <c r="I17" s="140"/>
      <c r="J17" s="140"/>
      <c r="K17" s="140"/>
      <c r="L17" s="141"/>
      <c r="M17" s="141"/>
      <c r="N17" s="66"/>
      <c r="O17" s="139"/>
      <c r="P17" s="139"/>
    </row>
    <row r="18" spans="1:16" s="63" customFormat="1" ht="18" customHeight="1">
      <c r="A18" s="67" t="s">
        <v>42</v>
      </c>
      <c r="B18" s="59">
        <v>1010000</v>
      </c>
      <c r="C18" s="137" t="s">
        <v>49</v>
      </c>
      <c r="D18" s="138"/>
      <c r="E18" s="138"/>
      <c r="F18" s="138"/>
      <c r="G18" s="58" t="str">
        <f>G16</f>
        <v>02231293</v>
      </c>
      <c r="H18" s="67"/>
      <c r="I18" s="67"/>
      <c r="J18" s="67"/>
      <c r="K18" s="67"/>
      <c r="L18" s="67"/>
      <c r="M18" s="67"/>
      <c r="N18" s="67"/>
      <c r="O18" s="67"/>
      <c r="P18" s="67"/>
    </row>
    <row r="19" spans="1:16" ht="34.5" customHeight="1">
      <c r="A19" s="64"/>
      <c r="B19" s="64" t="s">
        <v>44</v>
      </c>
      <c r="C19" s="140" t="s">
        <v>30</v>
      </c>
      <c r="D19" s="142"/>
      <c r="E19" s="142"/>
      <c r="F19" s="142"/>
      <c r="G19" s="57" t="s">
        <v>41</v>
      </c>
      <c r="H19" s="65"/>
      <c r="I19" s="140"/>
      <c r="J19" s="140"/>
      <c r="K19" s="140"/>
      <c r="L19" s="140"/>
      <c r="M19" s="140"/>
      <c r="N19" s="66"/>
      <c r="O19" s="139"/>
      <c r="P19" s="139"/>
    </row>
    <row r="20" spans="1:16" ht="25.5" customHeight="1">
      <c r="A20" s="68" t="s">
        <v>43</v>
      </c>
      <c r="B20" s="69">
        <v>1014040</v>
      </c>
      <c r="C20" s="69">
        <v>4040</v>
      </c>
      <c r="D20" s="70" t="s">
        <v>51</v>
      </c>
      <c r="E20" s="167" t="s">
        <v>77</v>
      </c>
      <c r="F20" s="168"/>
      <c r="G20" s="59">
        <v>22564000000</v>
      </c>
      <c r="H20" s="71"/>
      <c r="I20" s="68"/>
      <c r="J20" s="71"/>
      <c r="K20" s="169"/>
      <c r="L20" s="169"/>
      <c r="M20" s="169"/>
      <c r="N20" s="169"/>
      <c r="O20" s="169"/>
      <c r="P20" s="71"/>
    </row>
    <row r="21" spans="2:16" ht="45.75" customHeight="1">
      <c r="B21" s="64" t="s">
        <v>44</v>
      </c>
      <c r="C21" s="60" t="s">
        <v>45</v>
      </c>
      <c r="D21" s="60" t="s">
        <v>46</v>
      </c>
      <c r="E21" s="147" t="s">
        <v>47</v>
      </c>
      <c r="F21" s="147"/>
      <c r="G21" s="60" t="s">
        <v>48</v>
      </c>
      <c r="H21" s="72"/>
      <c r="I21" s="64"/>
      <c r="J21" s="64"/>
      <c r="K21" s="140"/>
      <c r="L21" s="140"/>
      <c r="M21" s="140"/>
      <c r="N21" s="140"/>
      <c r="O21" s="140"/>
      <c r="P21" s="66"/>
    </row>
    <row r="22" spans="1:7" ht="42" customHeight="1">
      <c r="A22" s="76" t="s">
        <v>4</v>
      </c>
      <c r="B22" s="145" t="s">
        <v>209</v>
      </c>
      <c r="C22" s="145"/>
      <c r="D22" s="145"/>
      <c r="E22" s="145"/>
      <c r="F22" s="145"/>
      <c r="G22" s="145"/>
    </row>
    <row r="23" spans="1:7" ht="105.75" customHeight="1">
      <c r="A23" s="76" t="s">
        <v>5</v>
      </c>
      <c r="B23" s="145" t="s">
        <v>208</v>
      </c>
      <c r="C23" s="145"/>
      <c r="D23" s="145"/>
      <c r="E23" s="145"/>
      <c r="F23" s="145"/>
      <c r="G23" s="145"/>
    </row>
    <row r="24" spans="1:7" ht="28.5" customHeight="1">
      <c r="A24" s="76" t="s">
        <v>6</v>
      </c>
      <c r="B24" s="145" t="s">
        <v>31</v>
      </c>
      <c r="C24" s="145"/>
      <c r="D24" s="145"/>
      <c r="E24" s="145"/>
      <c r="F24" s="145"/>
      <c r="G24" s="145"/>
    </row>
    <row r="25" ht="0.75" customHeight="1">
      <c r="A25" s="77"/>
    </row>
    <row r="26" spans="1:7" ht="15.75">
      <c r="A26" s="78" t="s">
        <v>8</v>
      </c>
      <c r="B26" s="146" t="s">
        <v>32</v>
      </c>
      <c r="C26" s="146"/>
      <c r="D26" s="146"/>
      <c r="E26" s="146"/>
      <c r="F26" s="146"/>
      <c r="G26" s="146"/>
    </row>
    <row r="27" spans="1:7" ht="25.5" customHeight="1">
      <c r="A27" s="78"/>
      <c r="B27" s="146" t="s">
        <v>78</v>
      </c>
      <c r="C27" s="146"/>
      <c r="D27" s="146"/>
      <c r="E27" s="146"/>
      <c r="F27" s="146"/>
      <c r="G27" s="146"/>
    </row>
    <row r="28" ht="5.25" customHeight="1">
      <c r="A28" s="77"/>
    </row>
    <row r="29" spans="1:2" ht="27.75" customHeight="1">
      <c r="A29" s="79" t="s">
        <v>7</v>
      </c>
      <c r="B29" s="55" t="s">
        <v>33</v>
      </c>
    </row>
    <row r="30" spans="1:7" ht="33.75" customHeight="1">
      <c r="A30" s="79"/>
      <c r="B30" s="164" t="s">
        <v>79</v>
      </c>
      <c r="C30" s="165"/>
      <c r="D30" s="165"/>
      <c r="E30" s="165"/>
      <c r="F30" s="165"/>
      <c r="G30" s="165"/>
    </row>
    <row r="31" spans="1:7" ht="24.75" customHeight="1">
      <c r="A31" s="76" t="s">
        <v>10</v>
      </c>
      <c r="B31" s="145" t="s">
        <v>34</v>
      </c>
      <c r="C31" s="145"/>
      <c r="D31" s="145"/>
      <c r="E31" s="145"/>
      <c r="F31" s="145"/>
      <c r="G31" s="145"/>
    </row>
    <row r="32" spans="1:7" ht="15.75" hidden="1">
      <c r="A32" s="76"/>
      <c r="B32" s="80"/>
      <c r="C32" s="80"/>
      <c r="D32" s="80"/>
      <c r="E32" s="80"/>
      <c r="F32" s="80"/>
      <c r="G32" s="80"/>
    </row>
    <row r="33" spans="1:7" ht="15.75">
      <c r="A33" s="78" t="s">
        <v>8</v>
      </c>
      <c r="B33" s="146" t="s">
        <v>9</v>
      </c>
      <c r="C33" s="146"/>
      <c r="D33" s="146"/>
      <c r="E33" s="146"/>
      <c r="F33" s="146"/>
      <c r="G33" s="146"/>
    </row>
    <row r="34" spans="1:7" ht="34.5" customHeight="1">
      <c r="A34" s="78"/>
      <c r="B34" s="161" t="s">
        <v>80</v>
      </c>
      <c r="C34" s="162"/>
      <c r="D34" s="162"/>
      <c r="E34" s="162"/>
      <c r="F34" s="162"/>
      <c r="G34" s="163"/>
    </row>
    <row r="35" spans="1:7" ht="1.5" customHeight="1">
      <c r="A35" s="76"/>
      <c r="B35" s="80"/>
      <c r="C35" s="80"/>
      <c r="D35" s="80"/>
      <c r="E35" s="80"/>
      <c r="F35" s="80"/>
      <c r="G35" s="80"/>
    </row>
    <row r="36" spans="1:7" ht="15.75">
      <c r="A36" s="76" t="s">
        <v>16</v>
      </c>
      <c r="B36" s="81" t="s">
        <v>12</v>
      </c>
      <c r="C36" s="80"/>
      <c r="D36" s="80"/>
      <c r="E36" s="80"/>
      <c r="F36" s="80"/>
      <c r="G36" s="80"/>
    </row>
    <row r="37" spans="1:2" ht="15.75">
      <c r="A37" s="77"/>
      <c r="B37" s="55" t="s">
        <v>35</v>
      </c>
    </row>
    <row r="38" ht="6" customHeight="1">
      <c r="A38" s="77"/>
    </row>
    <row r="39" spans="1:5" ht="47.25">
      <c r="A39" s="78" t="s">
        <v>8</v>
      </c>
      <c r="B39" s="78" t="s">
        <v>12</v>
      </c>
      <c r="C39" s="78" t="s">
        <v>13</v>
      </c>
      <c r="D39" s="78" t="s">
        <v>14</v>
      </c>
      <c r="E39" s="78" t="s">
        <v>15</v>
      </c>
    </row>
    <row r="40" spans="1:5" ht="15.75">
      <c r="A40" s="78">
        <v>1</v>
      </c>
      <c r="B40" s="78">
        <v>2</v>
      </c>
      <c r="C40" s="78">
        <v>3</v>
      </c>
      <c r="D40" s="78">
        <v>4</v>
      </c>
      <c r="E40" s="78">
        <v>5</v>
      </c>
    </row>
    <row r="41" spans="1:5" ht="75">
      <c r="A41" s="78">
        <v>1</v>
      </c>
      <c r="B41" s="82" t="s">
        <v>81</v>
      </c>
      <c r="C41" s="78">
        <v>1856955</v>
      </c>
      <c r="D41" s="78">
        <f>80200+164900</f>
        <v>245100</v>
      </c>
      <c r="E41" s="78">
        <f>C41+D41</f>
        <v>2102055</v>
      </c>
    </row>
    <row r="42" spans="1:5" ht="90">
      <c r="A42" s="78">
        <v>2</v>
      </c>
      <c r="B42" s="82" t="s">
        <v>168</v>
      </c>
      <c r="C42" s="78"/>
      <c r="D42" s="78">
        <f>3000000+2000000</f>
        <v>5000000</v>
      </c>
      <c r="E42" s="78">
        <f>D42</f>
        <v>5000000</v>
      </c>
    </row>
    <row r="43" spans="1:5" ht="24" customHeight="1">
      <c r="A43" s="146" t="s">
        <v>15</v>
      </c>
      <c r="B43" s="146"/>
      <c r="C43" s="78">
        <f>C41</f>
        <v>1856955</v>
      </c>
      <c r="D43" s="78">
        <f>D41+D42</f>
        <v>5245100</v>
      </c>
      <c r="E43" s="78">
        <f>E41+E42</f>
        <v>7102055</v>
      </c>
    </row>
    <row r="44" ht="15.75">
      <c r="A44" s="77"/>
    </row>
    <row r="45" spans="1:7" ht="15.75">
      <c r="A45" s="152" t="s">
        <v>19</v>
      </c>
      <c r="B45" s="145" t="s">
        <v>17</v>
      </c>
      <c r="C45" s="145"/>
      <c r="D45" s="145"/>
      <c r="E45" s="145"/>
      <c r="F45" s="145"/>
      <c r="G45" s="145"/>
    </row>
    <row r="46" spans="1:2" ht="15.75">
      <c r="A46" s="152"/>
      <c r="B46" s="75" t="s">
        <v>11</v>
      </c>
    </row>
    <row r="47" ht="15.75">
      <c r="A47" s="77"/>
    </row>
    <row r="48" ht="15.75">
      <c r="A48" s="77"/>
    </row>
    <row r="49" spans="1:5" ht="63">
      <c r="A49" s="78" t="s">
        <v>8</v>
      </c>
      <c r="B49" s="78" t="s">
        <v>18</v>
      </c>
      <c r="C49" s="78" t="s">
        <v>13</v>
      </c>
      <c r="D49" s="78" t="s">
        <v>14</v>
      </c>
      <c r="E49" s="78" t="s">
        <v>15</v>
      </c>
    </row>
    <row r="50" spans="1:5" ht="15.75">
      <c r="A50" s="78">
        <v>1</v>
      </c>
      <c r="B50" s="78">
        <v>2</v>
      </c>
      <c r="C50" s="78">
        <v>3</v>
      </c>
      <c r="D50" s="78">
        <v>4</v>
      </c>
      <c r="E50" s="78">
        <v>5</v>
      </c>
    </row>
    <row r="51" spans="1:5" ht="141.75">
      <c r="A51" s="78"/>
      <c r="B51" s="83" t="s">
        <v>175</v>
      </c>
      <c r="C51" s="78">
        <f>C43</f>
        <v>1856955</v>
      </c>
      <c r="D51" s="78">
        <f>D43</f>
        <v>5245100</v>
      </c>
      <c r="E51" s="78">
        <f>C51+D51</f>
        <v>7102055</v>
      </c>
    </row>
    <row r="52" spans="1:5" ht="27.75" customHeight="1">
      <c r="A52" s="146" t="s">
        <v>15</v>
      </c>
      <c r="B52" s="146"/>
      <c r="C52" s="78">
        <f>C51</f>
        <v>1856955</v>
      </c>
      <c r="D52" s="78">
        <f>D51</f>
        <v>5245100</v>
      </c>
      <c r="E52" s="78">
        <f>E51</f>
        <v>7102055</v>
      </c>
    </row>
    <row r="53" ht="15.75">
      <c r="A53" s="77"/>
    </row>
    <row r="54" spans="1:7" ht="15.75">
      <c r="A54" s="76" t="s">
        <v>36</v>
      </c>
      <c r="B54" s="145" t="s">
        <v>20</v>
      </c>
      <c r="C54" s="145"/>
      <c r="D54" s="145"/>
      <c r="E54" s="145"/>
      <c r="F54" s="145"/>
      <c r="G54" s="145"/>
    </row>
    <row r="55" ht="15.75">
      <c r="A55" s="77"/>
    </row>
    <row r="56" spans="1:7" ht="46.5" customHeight="1">
      <c r="A56" s="78" t="s">
        <v>8</v>
      </c>
      <c r="B56" s="78" t="s">
        <v>21</v>
      </c>
      <c r="C56" s="78" t="s">
        <v>22</v>
      </c>
      <c r="D56" s="78" t="s">
        <v>23</v>
      </c>
      <c r="E56" s="78" t="s">
        <v>13</v>
      </c>
      <c r="F56" s="78" t="s">
        <v>14</v>
      </c>
      <c r="G56" s="78" t="s">
        <v>15</v>
      </c>
    </row>
    <row r="57" spans="1:7" ht="15.75">
      <c r="A57" s="78">
        <v>1</v>
      </c>
      <c r="B57" s="78">
        <v>2</v>
      </c>
      <c r="C57" s="78">
        <v>3</v>
      </c>
      <c r="D57" s="78">
        <v>4</v>
      </c>
      <c r="E57" s="78">
        <v>5</v>
      </c>
      <c r="F57" s="78">
        <v>6</v>
      </c>
      <c r="G57" s="78">
        <v>7</v>
      </c>
    </row>
    <row r="58" spans="1:7" ht="15.75">
      <c r="A58" s="84">
        <v>1</v>
      </c>
      <c r="B58" s="85" t="s">
        <v>24</v>
      </c>
      <c r="C58" s="78"/>
      <c r="D58" s="78"/>
      <c r="E58" s="78"/>
      <c r="F58" s="78"/>
      <c r="G58" s="78"/>
    </row>
    <row r="59" spans="1:7" ht="15.75">
      <c r="A59" s="78"/>
      <c r="B59" s="83" t="s">
        <v>82</v>
      </c>
      <c r="C59" s="78" t="s">
        <v>58</v>
      </c>
      <c r="D59" s="78" t="s">
        <v>59</v>
      </c>
      <c r="E59" s="78">
        <v>2</v>
      </c>
      <c r="F59" s="78">
        <v>2</v>
      </c>
      <c r="G59" s="78">
        <v>2</v>
      </c>
    </row>
    <row r="60" spans="1:7" ht="31.5">
      <c r="A60" s="78"/>
      <c r="B60" s="83" t="s">
        <v>60</v>
      </c>
      <c r="C60" s="78" t="s">
        <v>58</v>
      </c>
      <c r="D60" s="78" t="s">
        <v>65</v>
      </c>
      <c r="E60" s="78">
        <f>E61+E62+E63+E64</f>
        <v>12.5</v>
      </c>
      <c r="F60" s="78"/>
      <c r="G60" s="78">
        <f>G61+G62+G63+G64</f>
        <v>12.5</v>
      </c>
    </row>
    <row r="61" spans="1:7" ht="18.75" customHeight="1">
      <c r="A61" s="78"/>
      <c r="B61" s="83" t="s">
        <v>61</v>
      </c>
      <c r="C61" s="78" t="s">
        <v>58</v>
      </c>
      <c r="D61" s="78" t="s">
        <v>65</v>
      </c>
      <c r="E61" s="78">
        <v>3</v>
      </c>
      <c r="F61" s="78"/>
      <c r="G61" s="78">
        <v>3</v>
      </c>
    </row>
    <row r="62" spans="1:7" ht="18.75" customHeight="1">
      <c r="A62" s="78"/>
      <c r="B62" s="83" t="s">
        <v>62</v>
      </c>
      <c r="C62" s="78" t="s">
        <v>58</v>
      </c>
      <c r="D62" s="78" t="s">
        <v>65</v>
      </c>
      <c r="E62" s="78">
        <f>6-0.25</f>
        <v>5.75</v>
      </c>
      <c r="F62" s="78"/>
      <c r="G62" s="78">
        <f>6-0.25</f>
        <v>5.75</v>
      </c>
    </row>
    <row r="63" spans="1:7" ht="18.75" customHeight="1">
      <c r="A63" s="78"/>
      <c r="B63" s="83" t="s">
        <v>63</v>
      </c>
      <c r="C63" s="78" t="s">
        <v>58</v>
      </c>
      <c r="D63" s="78" t="s">
        <v>65</v>
      </c>
      <c r="E63" s="78">
        <v>2.75</v>
      </c>
      <c r="F63" s="78"/>
      <c r="G63" s="78">
        <v>2.75</v>
      </c>
    </row>
    <row r="64" spans="1:7" ht="39" customHeight="1">
      <c r="A64" s="78"/>
      <c r="B64" s="83" t="s">
        <v>64</v>
      </c>
      <c r="C64" s="78" t="s">
        <v>58</v>
      </c>
      <c r="D64" s="78" t="s">
        <v>65</v>
      </c>
      <c r="E64" s="78">
        <v>1</v>
      </c>
      <c r="F64" s="78"/>
      <c r="G64" s="78">
        <v>1</v>
      </c>
    </row>
    <row r="65" spans="1:7" ht="24.75" customHeight="1">
      <c r="A65" s="78"/>
      <c r="B65" s="83" t="s">
        <v>83</v>
      </c>
      <c r="C65" s="78" t="s">
        <v>85</v>
      </c>
      <c r="D65" s="78" t="s">
        <v>59</v>
      </c>
      <c r="E65" s="78">
        <v>838.2</v>
      </c>
      <c r="F65" s="78">
        <v>838.2</v>
      </c>
      <c r="G65" s="78">
        <v>838.2</v>
      </c>
    </row>
    <row r="66" spans="1:7" ht="63.75" customHeight="1">
      <c r="A66" s="78"/>
      <c r="B66" s="83" t="s">
        <v>84</v>
      </c>
      <c r="C66" s="78" t="s">
        <v>72</v>
      </c>
      <c r="D66" s="78" t="s">
        <v>86</v>
      </c>
      <c r="E66" s="78">
        <f>C51</f>
        <v>1856955</v>
      </c>
      <c r="F66" s="78"/>
      <c r="G66" s="78">
        <f>E66+F66</f>
        <v>1856955</v>
      </c>
    </row>
    <row r="67" spans="1:7" ht="165" customHeight="1">
      <c r="A67" s="78"/>
      <c r="B67" s="83" t="s">
        <v>96</v>
      </c>
      <c r="C67" s="78" t="s">
        <v>72</v>
      </c>
      <c r="D67" s="78" t="s">
        <v>86</v>
      </c>
      <c r="E67" s="78"/>
      <c r="F67" s="115">
        <f>D42</f>
        <v>5000000</v>
      </c>
      <c r="G67" s="78">
        <f>F67</f>
        <v>5000000</v>
      </c>
    </row>
    <row r="68" spans="1:7" ht="18.75" customHeight="1">
      <c r="A68" s="84">
        <v>2</v>
      </c>
      <c r="B68" s="85" t="s">
        <v>25</v>
      </c>
      <c r="C68" s="78"/>
      <c r="D68" s="78"/>
      <c r="E68" s="78"/>
      <c r="F68" s="78"/>
      <c r="G68" s="78"/>
    </row>
    <row r="69" spans="1:7" ht="36.75" customHeight="1">
      <c r="A69" s="84"/>
      <c r="B69" s="83" t="s">
        <v>87</v>
      </c>
      <c r="C69" s="78" t="s">
        <v>58</v>
      </c>
      <c r="D69" s="78" t="s">
        <v>88</v>
      </c>
      <c r="E69" s="96">
        <v>58</v>
      </c>
      <c r="F69" s="78"/>
      <c r="G69" s="78">
        <f aca="true" t="shared" si="0" ref="G69:G78">E69+F69</f>
        <v>58</v>
      </c>
    </row>
    <row r="70" spans="1:7" ht="38.25" customHeight="1">
      <c r="A70" s="84"/>
      <c r="B70" s="83" t="s">
        <v>89</v>
      </c>
      <c r="C70" s="78" t="s">
        <v>58</v>
      </c>
      <c r="D70" s="78" t="s">
        <v>88</v>
      </c>
      <c r="E70" s="115">
        <v>43</v>
      </c>
      <c r="F70" s="115">
        <v>22</v>
      </c>
      <c r="G70" s="78">
        <f t="shared" si="0"/>
        <v>65</v>
      </c>
    </row>
    <row r="71" spans="1:7" ht="24" customHeight="1">
      <c r="A71" s="84"/>
      <c r="B71" s="83" t="s">
        <v>90</v>
      </c>
      <c r="C71" s="78" t="s">
        <v>58</v>
      </c>
      <c r="D71" s="78" t="s">
        <v>88</v>
      </c>
      <c r="E71" s="96">
        <v>9730</v>
      </c>
      <c r="F71" s="96">
        <v>9730</v>
      </c>
      <c r="G71" s="96">
        <v>9730</v>
      </c>
    </row>
    <row r="72" spans="1:7" ht="47.25" hidden="1">
      <c r="A72" s="84"/>
      <c r="B72" s="83" t="s">
        <v>91</v>
      </c>
      <c r="C72" s="78" t="s">
        <v>58</v>
      </c>
      <c r="D72" s="78" t="s">
        <v>88</v>
      </c>
      <c r="E72" s="86"/>
      <c r="F72" s="86"/>
      <c r="G72" s="78"/>
    </row>
    <row r="73" spans="1:7" ht="31.5">
      <c r="A73" s="84"/>
      <c r="B73" s="83" t="s">
        <v>92</v>
      </c>
      <c r="C73" s="78" t="s">
        <v>70</v>
      </c>
      <c r="D73" s="78" t="s">
        <v>88</v>
      </c>
      <c r="E73" s="118">
        <f>E74+E75</f>
        <v>11800</v>
      </c>
      <c r="F73" s="118">
        <f>F74+F75</f>
        <v>1618</v>
      </c>
      <c r="G73" s="118">
        <f>G74+G75</f>
        <v>13418</v>
      </c>
    </row>
    <row r="74" spans="1:7" ht="31.5">
      <c r="A74" s="84"/>
      <c r="B74" s="83" t="s">
        <v>93</v>
      </c>
      <c r="C74" s="78" t="s">
        <v>70</v>
      </c>
      <c r="D74" s="78" t="s">
        <v>88</v>
      </c>
      <c r="E74" s="118"/>
      <c r="F74" s="118">
        <v>1618</v>
      </c>
      <c r="G74" s="118">
        <f t="shared" si="0"/>
        <v>1618</v>
      </c>
    </row>
    <row r="75" spans="1:7" ht="22.5" customHeight="1">
      <c r="A75" s="84"/>
      <c r="B75" s="83" t="s">
        <v>94</v>
      </c>
      <c r="C75" s="78" t="s">
        <v>70</v>
      </c>
      <c r="D75" s="78" t="s">
        <v>88</v>
      </c>
      <c r="E75" s="118">
        <v>11800</v>
      </c>
      <c r="F75" s="118"/>
      <c r="G75" s="118">
        <f t="shared" si="0"/>
        <v>11800</v>
      </c>
    </row>
    <row r="76" spans="1:7" ht="38.25" customHeight="1">
      <c r="A76" s="78"/>
      <c r="B76" s="83" t="s">
        <v>172</v>
      </c>
      <c r="C76" s="78" t="s">
        <v>72</v>
      </c>
      <c r="D76" s="78" t="s">
        <v>86</v>
      </c>
      <c r="E76" s="118"/>
      <c r="F76" s="78">
        <f>80200</f>
        <v>80200</v>
      </c>
      <c r="G76" s="78">
        <f t="shared" si="0"/>
        <v>80200</v>
      </c>
    </row>
    <row r="77" spans="1:7" ht="37.5" customHeight="1">
      <c r="A77" s="78"/>
      <c r="B77" s="83" t="s">
        <v>95</v>
      </c>
      <c r="C77" s="78" t="s">
        <v>72</v>
      </c>
      <c r="D77" s="78" t="s">
        <v>59</v>
      </c>
      <c r="E77" s="118"/>
      <c r="F77" s="118">
        <v>26080</v>
      </c>
      <c r="G77" s="78">
        <f t="shared" si="0"/>
        <v>26080</v>
      </c>
    </row>
    <row r="78" spans="1:7" ht="38.25" customHeight="1">
      <c r="A78" s="78"/>
      <c r="B78" s="83" t="s">
        <v>97</v>
      </c>
      <c r="C78" s="78" t="s">
        <v>98</v>
      </c>
      <c r="D78" s="78" t="s">
        <v>59</v>
      </c>
      <c r="E78" s="118"/>
      <c r="F78" s="118">
        <f>F73</f>
        <v>1618</v>
      </c>
      <c r="G78" s="78">
        <f t="shared" si="0"/>
        <v>1618</v>
      </c>
    </row>
    <row r="79" spans="1:7" ht="27" customHeight="1">
      <c r="A79" s="119"/>
      <c r="B79" s="83" t="s">
        <v>210</v>
      </c>
      <c r="C79" s="119" t="s">
        <v>58</v>
      </c>
      <c r="D79" s="119" t="s">
        <v>132</v>
      </c>
      <c r="E79" s="119"/>
      <c r="F79" s="115">
        <v>1</v>
      </c>
      <c r="G79" s="119">
        <v>1</v>
      </c>
    </row>
    <row r="80" spans="1:7" ht="15.75">
      <c r="A80" s="84">
        <v>3</v>
      </c>
      <c r="B80" s="85" t="s">
        <v>26</v>
      </c>
      <c r="C80" s="78"/>
      <c r="D80" s="78"/>
      <c r="E80" s="118"/>
      <c r="F80" s="118"/>
      <c r="G80" s="78"/>
    </row>
    <row r="81" spans="1:7" ht="31.5">
      <c r="A81" s="78"/>
      <c r="B81" s="83" t="s">
        <v>171</v>
      </c>
      <c r="C81" s="78" t="s">
        <v>74</v>
      </c>
      <c r="D81" s="78" t="s">
        <v>75</v>
      </c>
      <c r="E81" s="87"/>
      <c r="F81" s="87">
        <f>F77/F78</f>
        <v>16.11866501854141</v>
      </c>
      <c r="G81" s="87">
        <f>E81+F81</f>
        <v>16.11866501854141</v>
      </c>
    </row>
    <row r="82" spans="1:7" ht="42.75" customHeight="1">
      <c r="A82" s="119"/>
      <c r="B82" s="122" t="s">
        <v>211</v>
      </c>
      <c r="C82" s="120" t="s">
        <v>74</v>
      </c>
      <c r="D82" s="119" t="s">
        <v>75</v>
      </c>
      <c r="E82" s="87"/>
      <c r="F82" s="116">
        <v>150000</v>
      </c>
      <c r="G82" s="87">
        <f>F82</f>
        <v>150000</v>
      </c>
    </row>
    <row r="83" spans="1:7" ht="15.75">
      <c r="A83" s="84">
        <v>4</v>
      </c>
      <c r="B83" s="85" t="s">
        <v>27</v>
      </c>
      <c r="C83" s="78"/>
      <c r="D83" s="78"/>
      <c r="E83" s="118"/>
      <c r="F83" s="78"/>
      <c r="G83" s="78"/>
    </row>
    <row r="84" spans="1:7" ht="132.75" customHeight="1">
      <c r="A84" s="83"/>
      <c r="B84" s="83" t="s">
        <v>99</v>
      </c>
      <c r="C84" s="78" t="s">
        <v>76</v>
      </c>
      <c r="D84" s="78" t="s">
        <v>75</v>
      </c>
      <c r="E84" s="88">
        <v>102.3</v>
      </c>
      <c r="F84" s="88">
        <v>168</v>
      </c>
      <c r="G84" s="88">
        <v>107.3</v>
      </c>
    </row>
    <row r="85" spans="1:7" ht="131.25" customHeight="1">
      <c r="A85" s="83"/>
      <c r="B85" s="83" t="s">
        <v>100</v>
      </c>
      <c r="C85" s="78" t="s">
        <v>76</v>
      </c>
      <c r="D85" s="78" t="s">
        <v>75</v>
      </c>
      <c r="E85" s="88">
        <v>102.4</v>
      </c>
      <c r="F85" s="88">
        <v>110</v>
      </c>
      <c r="G85" s="88">
        <v>104.8</v>
      </c>
    </row>
    <row r="86" spans="1:7" ht="192.75" customHeight="1">
      <c r="A86" s="83"/>
      <c r="B86" s="83" t="s">
        <v>228</v>
      </c>
      <c r="C86" s="78" t="s">
        <v>76</v>
      </c>
      <c r="D86" s="78" t="s">
        <v>75</v>
      </c>
      <c r="E86" s="78"/>
      <c r="F86" s="221">
        <v>73.7</v>
      </c>
      <c r="G86" s="88">
        <f>F86</f>
        <v>73.7</v>
      </c>
    </row>
    <row r="87" ht="15.75">
      <c r="A87" s="77"/>
    </row>
    <row r="88" ht="15.75">
      <c r="A88" s="77"/>
    </row>
    <row r="89" spans="1:4" ht="15.75" customHeight="1">
      <c r="A89" s="148"/>
      <c r="B89" s="149"/>
      <c r="C89" s="149"/>
      <c r="D89" s="75"/>
    </row>
    <row r="90" spans="1:7" ht="32.25" customHeight="1">
      <c r="A90" s="148" t="s">
        <v>165</v>
      </c>
      <c r="B90" s="149"/>
      <c r="C90" s="149"/>
      <c r="D90" s="89"/>
      <c r="E90" s="73"/>
      <c r="F90" s="150" t="s">
        <v>176</v>
      </c>
      <c r="G90" s="150"/>
    </row>
    <row r="91" spans="1:7" ht="15.75">
      <c r="A91" s="74"/>
      <c r="B91" s="76"/>
      <c r="D91" s="90" t="s">
        <v>28</v>
      </c>
      <c r="F91" s="151"/>
      <c r="G91" s="151"/>
    </row>
    <row r="92" spans="1:7" ht="20.25" customHeight="1">
      <c r="A92" s="145" t="s">
        <v>29</v>
      </c>
      <c r="B92" s="145"/>
      <c r="C92" s="76"/>
      <c r="D92" s="76"/>
      <c r="F92" s="61"/>
      <c r="G92" s="61"/>
    </row>
    <row r="93" spans="1:7" ht="19.5" customHeight="1">
      <c r="A93" s="81" t="s">
        <v>164</v>
      </c>
      <c r="B93" s="80"/>
      <c r="C93" s="76"/>
      <c r="D93" s="76"/>
      <c r="F93" s="61"/>
      <c r="G93" s="61"/>
    </row>
    <row r="94" spans="1:7" ht="30" customHeight="1">
      <c r="A94" s="148" t="s">
        <v>167</v>
      </c>
      <c r="B94" s="148"/>
      <c r="C94" s="148"/>
      <c r="D94" s="89"/>
      <c r="E94" s="73"/>
      <c r="F94" s="150" t="s">
        <v>177</v>
      </c>
      <c r="G94" s="150"/>
    </row>
    <row r="95" spans="1:7" ht="15.75">
      <c r="A95" s="75"/>
      <c r="B95" s="76"/>
      <c r="C95" s="76"/>
      <c r="D95" s="90" t="s">
        <v>28</v>
      </c>
      <c r="F95" s="140"/>
      <c r="G95" s="140"/>
    </row>
    <row r="96" ht="15">
      <c r="A96" s="91" t="s">
        <v>37</v>
      </c>
    </row>
    <row r="97" ht="15">
      <c r="A97" s="92" t="s">
        <v>38</v>
      </c>
    </row>
  </sheetData>
  <sheetProtection/>
  <mergeCells count="49">
    <mergeCell ref="A90:C90"/>
    <mergeCell ref="A94:C94"/>
    <mergeCell ref="F94:G94"/>
    <mergeCell ref="F95:G95"/>
    <mergeCell ref="A52:B52"/>
    <mergeCell ref="B54:G54"/>
    <mergeCell ref="F90:G90"/>
    <mergeCell ref="F91:G91"/>
    <mergeCell ref="A92:B92"/>
    <mergeCell ref="A89:C89"/>
    <mergeCell ref="B31:G31"/>
    <mergeCell ref="B33:G33"/>
    <mergeCell ref="B34:G34"/>
    <mergeCell ref="A43:B43"/>
    <mergeCell ref="A45:A46"/>
    <mergeCell ref="B45:G45"/>
    <mergeCell ref="B22:G22"/>
    <mergeCell ref="B23:G23"/>
    <mergeCell ref="B24:G24"/>
    <mergeCell ref="B26:G26"/>
    <mergeCell ref="B27:G27"/>
    <mergeCell ref="B30:G30"/>
    <mergeCell ref="E20:F20"/>
    <mergeCell ref="K20:M20"/>
    <mergeCell ref="N20:O20"/>
    <mergeCell ref="E21:F21"/>
    <mergeCell ref="K21:L21"/>
    <mergeCell ref="M21:O21"/>
    <mergeCell ref="I17:K17"/>
    <mergeCell ref="L17:M17"/>
    <mergeCell ref="O17:P17"/>
    <mergeCell ref="C17:F17"/>
    <mergeCell ref="I19:K19"/>
    <mergeCell ref="L19:M19"/>
    <mergeCell ref="C18:F18"/>
    <mergeCell ref="C19:F19"/>
    <mergeCell ref="O19:P19"/>
    <mergeCell ref="E10:G10"/>
    <mergeCell ref="A13:G13"/>
    <mergeCell ref="A14:G14"/>
    <mergeCell ref="L16:M16"/>
    <mergeCell ref="C16:F16"/>
    <mergeCell ref="O16:P16"/>
    <mergeCell ref="F1:G3"/>
    <mergeCell ref="E5:G5"/>
    <mergeCell ref="E6:G6"/>
    <mergeCell ref="E7:G7"/>
    <mergeCell ref="E8:G8"/>
    <mergeCell ref="E9:G9"/>
  </mergeCells>
  <printOptions/>
  <pageMargins left="0.18" right="0.16" top="0.52" bottom="0.29"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P91"/>
  <sheetViews>
    <sheetView zoomScalePageLayoutView="0" workbookViewId="0" topLeftCell="A77">
      <selection activeCell="E82" sqref="E82"/>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196" t="s">
        <v>39</v>
      </c>
      <c r="G1" s="197"/>
    </row>
    <row r="2" spans="6:7" ht="15">
      <c r="F2" s="197"/>
      <c r="G2" s="197"/>
    </row>
    <row r="3" spans="6:7" ht="32.25" customHeight="1">
      <c r="F3" s="197"/>
      <c r="G3" s="197"/>
    </row>
    <row r="4" spans="1:5" ht="15.75">
      <c r="A4" s="12"/>
      <c r="E4" s="12" t="s">
        <v>0</v>
      </c>
    </row>
    <row r="5" spans="1:7" ht="15.75">
      <c r="A5" s="12"/>
      <c r="E5" s="198" t="s">
        <v>1</v>
      </c>
      <c r="F5" s="198"/>
      <c r="G5" s="198"/>
    </row>
    <row r="6" spans="1:7" ht="15.75">
      <c r="A6" s="12"/>
      <c r="B6" s="12"/>
      <c r="E6" s="199" t="s">
        <v>161</v>
      </c>
      <c r="F6" s="199"/>
      <c r="G6" s="199"/>
    </row>
    <row r="7" spans="1:7" ht="15" customHeight="1">
      <c r="A7" s="12"/>
      <c r="E7" s="200" t="s">
        <v>2</v>
      </c>
      <c r="F7" s="200"/>
      <c r="G7" s="200"/>
    </row>
    <row r="8" spans="1:7" ht="15.75">
      <c r="A8" s="12"/>
      <c r="B8" s="12"/>
      <c r="E8" s="199"/>
      <c r="F8" s="199"/>
      <c r="G8" s="199"/>
    </row>
    <row r="9" spans="1:7" ht="15" customHeight="1">
      <c r="A9" s="12"/>
      <c r="E9" s="200"/>
      <c r="F9" s="200"/>
      <c r="G9" s="200"/>
    </row>
    <row r="10" spans="1:7" ht="15.75" customHeight="1">
      <c r="A10" s="12"/>
      <c r="E10" s="193" t="str">
        <f>'201'!E10:G10</f>
        <v>05 травня 2021 р.  N 01-09-91</v>
      </c>
      <c r="F10" s="193"/>
      <c r="G10" s="193"/>
    </row>
    <row r="13" spans="1:7" ht="15.75">
      <c r="A13" s="194" t="s">
        <v>3</v>
      </c>
      <c r="B13" s="194"/>
      <c r="C13" s="194"/>
      <c r="D13" s="194"/>
      <c r="E13" s="194"/>
      <c r="F13" s="194"/>
      <c r="G13" s="194"/>
    </row>
    <row r="14" spans="1:7" ht="15.75">
      <c r="A14" s="194" t="s">
        <v>174</v>
      </c>
      <c r="B14" s="194"/>
      <c r="C14" s="194"/>
      <c r="D14" s="194"/>
      <c r="E14" s="194"/>
      <c r="F14" s="194"/>
      <c r="G14" s="194"/>
    </row>
    <row r="17" spans="1:16" s="47" customFormat="1" ht="21.75" customHeight="1">
      <c r="A17" s="38" t="s">
        <v>40</v>
      </c>
      <c r="B17" s="45">
        <v>1000000</v>
      </c>
      <c r="C17" s="176" t="s">
        <v>49</v>
      </c>
      <c r="D17" s="177"/>
      <c r="E17" s="177"/>
      <c r="F17" s="177"/>
      <c r="G17" s="37" t="s">
        <v>50</v>
      </c>
      <c r="H17" s="38"/>
      <c r="I17" s="38"/>
      <c r="J17" s="38"/>
      <c r="K17" s="38"/>
      <c r="L17" s="192"/>
      <c r="M17" s="192"/>
      <c r="N17" s="38"/>
      <c r="O17" s="192"/>
      <c r="P17" s="192"/>
    </row>
    <row r="18" spans="1:16" ht="36.75" customHeight="1">
      <c r="A18" s="35"/>
      <c r="B18" s="35" t="s">
        <v>44</v>
      </c>
      <c r="C18" s="178" t="s">
        <v>2</v>
      </c>
      <c r="D18" s="179"/>
      <c r="E18" s="179"/>
      <c r="F18" s="179"/>
      <c r="G18" s="36" t="s">
        <v>41</v>
      </c>
      <c r="H18" s="15"/>
      <c r="I18" s="180"/>
      <c r="J18" s="180"/>
      <c r="K18" s="180"/>
      <c r="L18" s="178"/>
      <c r="M18" s="178"/>
      <c r="N18" s="14"/>
      <c r="O18" s="187"/>
      <c r="P18" s="187"/>
    </row>
    <row r="19" spans="1:16" s="47" customFormat="1" ht="23.25" customHeight="1">
      <c r="A19" s="41" t="s">
        <v>42</v>
      </c>
      <c r="B19" s="45">
        <v>1010000</v>
      </c>
      <c r="C19" s="176" t="s">
        <v>49</v>
      </c>
      <c r="D19" s="177"/>
      <c r="E19" s="177"/>
      <c r="F19" s="177"/>
      <c r="G19" s="40" t="str">
        <f>G17</f>
        <v>02231293</v>
      </c>
      <c r="H19" s="41"/>
      <c r="I19" s="41"/>
      <c r="J19" s="41"/>
      <c r="K19" s="41"/>
      <c r="L19" s="41"/>
      <c r="M19" s="41"/>
      <c r="N19" s="41"/>
      <c r="O19" s="41"/>
      <c r="P19" s="41"/>
    </row>
    <row r="20" spans="1:16" ht="34.5" customHeight="1">
      <c r="A20" s="35"/>
      <c r="B20" s="35" t="s">
        <v>44</v>
      </c>
      <c r="C20" s="180" t="s">
        <v>30</v>
      </c>
      <c r="D20" s="179"/>
      <c r="E20" s="179"/>
      <c r="F20" s="179"/>
      <c r="G20" s="36" t="s">
        <v>41</v>
      </c>
      <c r="H20" s="15"/>
      <c r="I20" s="180"/>
      <c r="J20" s="180"/>
      <c r="K20" s="180"/>
      <c r="L20" s="180"/>
      <c r="M20" s="180"/>
      <c r="N20" s="14"/>
      <c r="O20" s="187"/>
      <c r="P20" s="187"/>
    </row>
    <row r="21" spans="1:16" s="39" customFormat="1" ht="45.75" customHeight="1">
      <c r="A21" s="42" t="s">
        <v>43</v>
      </c>
      <c r="B21" s="43">
        <v>1014060</v>
      </c>
      <c r="C21" s="43">
        <v>4060</v>
      </c>
      <c r="D21" s="44" t="s">
        <v>101</v>
      </c>
      <c r="E21" s="188" t="s">
        <v>102</v>
      </c>
      <c r="F21" s="189"/>
      <c r="G21" s="52">
        <v>22564000000</v>
      </c>
      <c r="H21" s="46"/>
      <c r="I21" s="42"/>
      <c r="J21" s="46"/>
      <c r="K21" s="190"/>
      <c r="L21" s="190"/>
      <c r="M21" s="190"/>
      <c r="N21" s="190"/>
      <c r="O21" s="190"/>
      <c r="P21" s="46"/>
    </row>
    <row r="22" spans="2:16" ht="45.75" customHeight="1">
      <c r="B22" s="18" t="s">
        <v>44</v>
      </c>
      <c r="C22" s="19" t="s">
        <v>45</v>
      </c>
      <c r="D22" s="19" t="s">
        <v>46</v>
      </c>
      <c r="E22" s="191" t="s">
        <v>47</v>
      </c>
      <c r="F22" s="191"/>
      <c r="G22" s="19" t="s">
        <v>48</v>
      </c>
      <c r="H22" s="16"/>
      <c r="I22" s="18"/>
      <c r="J22" s="18"/>
      <c r="K22" s="180"/>
      <c r="L22" s="180"/>
      <c r="M22" s="180"/>
      <c r="N22" s="180"/>
      <c r="O22" s="180"/>
      <c r="P22" s="14"/>
    </row>
    <row r="23" spans="1:7" ht="42" customHeight="1">
      <c r="A23" s="23" t="s">
        <v>4</v>
      </c>
      <c r="B23" s="172" t="s">
        <v>212</v>
      </c>
      <c r="C23" s="172"/>
      <c r="D23" s="172"/>
      <c r="E23" s="172"/>
      <c r="F23" s="172"/>
      <c r="G23" s="172"/>
    </row>
    <row r="24" spans="1:7" ht="102" customHeight="1">
      <c r="A24" s="23" t="s">
        <v>5</v>
      </c>
      <c r="B24" s="145" t="s">
        <v>208</v>
      </c>
      <c r="C24" s="145"/>
      <c r="D24" s="145"/>
      <c r="E24" s="145"/>
      <c r="F24" s="145"/>
      <c r="G24" s="145"/>
    </row>
    <row r="25" spans="1:7" ht="19.5" customHeight="1">
      <c r="A25" s="23" t="s">
        <v>6</v>
      </c>
      <c r="B25" s="172" t="s">
        <v>31</v>
      </c>
      <c r="C25" s="172"/>
      <c r="D25" s="172"/>
      <c r="E25" s="172"/>
      <c r="F25" s="172"/>
      <c r="G25" s="172"/>
    </row>
    <row r="26" ht="12.75" customHeight="1">
      <c r="A26" s="1"/>
    </row>
    <row r="27" spans="1:7" ht="15.75">
      <c r="A27" s="21" t="s">
        <v>8</v>
      </c>
      <c r="B27" s="171" t="s">
        <v>32</v>
      </c>
      <c r="C27" s="171"/>
      <c r="D27" s="171"/>
      <c r="E27" s="171"/>
      <c r="F27" s="171"/>
      <c r="G27" s="171"/>
    </row>
    <row r="28" spans="1:7" ht="26.25" customHeight="1">
      <c r="A28" s="21"/>
      <c r="B28" s="171" t="s">
        <v>103</v>
      </c>
      <c r="C28" s="171"/>
      <c r="D28" s="171"/>
      <c r="E28" s="171"/>
      <c r="F28" s="171"/>
      <c r="G28" s="171"/>
    </row>
    <row r="29" ht="12.75" customHeight="1">
      <c r="A29" s="1"/>
    </row>
    <row r="30" spans="1:2" ht="15" customHeight="1">
      <c r="A30" s="6" t="s">
        <v>7</v>
      </c>
      <c r="B30" s="2" t="s">
        <v>33</v>
      </c>
    </row>
    <row r="31" spans="1:7" ht="17.25" customHeight="1">
      <c r="A31" s="6"/>
      <c r="B31" s="185" t="s">
        <v>104</v>
      </c>
      <c r="C31" s="186"/>
      <c r="D31" s="186"/>
      <c r="E31" s="186"/>
      <c r="F31" s="186"/>
      <c r="G31" s="186"/>
    </row>
    <row r="32" spans="1:7" ht="25.5" customHeight="1">
      <c r="A32" s="23" t="s">
        <v>10</v>
      </c>
      <c r="B32" s="172" t="s">
        <v>34</v>
      </c>
      <c r="C32" s="172"/>
      <c r="D32" s="172"/>
      <c r="E32" s="172"/>
      <c r="F32" s="172"/>
      <c r="G32" s="172"/>
    </row>
    <row r="33" spans="1:7" ht="15.75">
      <c r="A33" s="21" t="s">
        <v>8</v>
      </c>
      <c r="B33" s="171" t="s">
        <v>9</v>
      </c>
      <c r="C33" s="171"/>
      <c r="D33" s="171"/>
      <c r="E33" s="171"/>
      <c r="F33" s="171"/>
      <c r="G33" s="171"/>
    </row>
    <row r="34" spans="1:7" ht="30.75" customHeight="1">
      <c r="A34" s="21"/>
      <c r="B34" s="181" t="s">
        <v>103</v>
      </c>
      <c r="C34" s="182"/>
      <c r="D34" s="182"/>
      <c r="E34" s="182"/>
      <c r="F34" s="182"/>
      <c r="G34" s="183"/>
    </row>
    <row r="35" spans="1:7" ht="15.75">
      <c r="A35" s="23"/>
      <c r="B35" s="20"/>
      <c r="C35" s="20"/>
      <c r="D35" s="20"/>
      <c r="E35" s="20"/>
      <c r="F35" s="20"/>
      <c r="G35" s="20"/>
    </row>
    <row r="36" spans="1:7" ht="15.75">
      <c r="A36" s="23" t="s">
        <v>16</v>
      </c>
      <c r="B36" s="7" t="s">
        <v>12</v>
      </c>
      <c r="C36" s="20"/>
      <c r="D36" s="20"/>
      <c r="E36" s="20"/>
      <c r="F36" s="20"/>
      <c r="G36" s="20"/>
    </row>
    <row r="37" spans="1:2" ht="15.75">
      <c r="A37" s="1"/>
      <c r="B37" s="2" t="s">
        <v>35</v>
      </c>
    </row>
    <row r="38" ht="15" customHeight="1">
      <c r="A38" s="1"/>
    </row>
    <row r="39" spans="1:5" ht="47.25">
      <c r="A39" s="21" t="s">
        <v>8</v>
      </c>
      <c r="B39" s="21" t="s">
        <v>12</v>
      </c>
      <c r="C39" s="21" t="s">
        <v>13</v>
      </c>
      <c r="D39" s="21" t="s">
        <v>14</v>
      </c>
      <c r="E39" s="21" t="s">
        <v>15</v>
      </c>
    </row>
    <row r="40" spans="1:5" ht="15.75">
      <c r="A40" s="21">
        <v>1</v>
      </c>
      <c r="B40" s="21">
        <v>2</v>
      </c>
      <c r="C40" s="21">
        <v>3</v>
      </c>
      <c r="D40" s="21">
        <v>4</v>
      </c>
      <c r="E40" s="21">
        <v>5</v>
      </c>
    </row>
    <row r="41" spans="1:5" ht="117.75" customHeight="1">
      <c r="A41" s="21"/>
      <c r="B41" s="21" t="s">
        <v>105</v>
      </c>
      <c r="C41" s="21">
        <f>12109215+1122300+246900+14500</f>
        <v>13492915</v>
      </c>
      <c r="D41" s="21">
        <f>580600+21600</f>
        <v>602200</v>
      </c>
      <c r="E41" s="21">
        <f>C41+D41</f>
        <v>14095115</v>
      </c>
    </row>
    <row r="42" spans="1:5" ht="23.25" customHeight="1">
      <c r="A42" s="171" t="s">
        <v>15</v>
      </c>
      <c r="B42" s="171"/>
      <c r="C42" s="21">
        <f>C41</f>
        <v>13492915</v>
      </c>
      <c r="D42" s="21">
        <f>D41</f>
        <v>602200</v>
      </c>
      <c r="E42" s="21">
        <f>E41</f>
        <v>14095115</v>
      </c>
    </row>
    <row r="43" ht="15.75">
      <c r="A43" s="1"/>
    </row>
    <row r="44" spans="1:7" ht="15.75">
      <c r="A44" s="184" t="s">
        <v>19</v>
      </c>
      <c r="B44" s="172" t="s">
        <v>17</v>
      </c>
      <c r="C44" s="172"/>
      <c r="D44" s="172"/>
      <c r="E44" s="172"/>
      <c r="F44" s="172"/>
      <c r="G44" s="172"/>
    </row>
    <row r="45" spans="1:2" ht="15.75">
      <c r="A45" s="184"/>
      <c r="B45" s="12" t="s">
        <v>11</v>
      </c>
    </row>
    <row r="46" ht="15.75">
      <c r="A46" s="1"/>
    </row>
    <row r="47" ht="15.75">
      <c r="A47" s="1"/>
    </row>
    <row r="48" spans="1:5" ht="63">
      <c r="A48" s="21" t="s">
        <v>8</v>
      </c>
      <c r="B48" s="21" t="s">
        <v>18</v>
      </c>
      <c r="C48" s="21" t="s">
        <v>13</v>
      </c>
      <c r="D48" s="21" t="s">
        <v>14</v>
      </c>
      <c r="E48" s="21" t="s">
        <v>15</v>
      </c>
    </row>
    <row r="49" spans="1:5" ht="15.75">
      <c r="A49" s="21">
        <v>1</v>
      </c>
      <c r="B49" s="21">
        <v>2</v>
      </c>
      <c r="C49" s="21">
        <v>3</v>
      </c>
      <c r="D49" s="21">
        <v>4</v>
      </c>
      <c r="E49" s="21">
        <v>5</v>
      </c>
    </row>
    <row r="50" spans="1:5" ht="141.75">
      <c r="A50" s="21">
        <v>1</v>
      </c>
      <c r="B50" s="4" t="s">
        <v>175</v>
      </c>
      <c r="C50" s="21">
        <f>C41-C51</f>
        <v>13468115</v>
      </c>
      <c r="D50" s="97">
        <f>D41-D51</f>
        <v>477700</v>
      </c>
      <c r="E50" s="21">
        <f>C50+D50</f>
        <v>13945815</v>
      </c>
    </row>
    <row r="51" spans="1:5" ht="105" customHeight="1">
      <c r="A51" s="97">
        <v>2</v>
      </c>
      <c r="B51" s="83" t="s">
        <v>178</v>
      </c>
      <c r="C51" s="97">
        <f>24800</f>
        <v>24800</v>
      </c>
      <c r="D51" s="97">
        <f>124500</f>
        <v>124500</v>
      </c>
      <c r="E51" s="97">
        <f>C51+D51</f>
        <v>149300</v>
      </c>
    </row>
    <row r="52" spans="1:5" ht="24.75" customHeight="1">
      <c r="A52" s="171" t="s">
        <v>15</v>
      </c>
      <c r="B52" s="171"/>
      <c r="C52" s="21">
        <f>C50+C51</f>
        <v>13492915</v>
      </c>
      <c r="D52" s="97">
        <f>D50+D51</f>
        <v>602200</v>
      </c>
      <c r="E52" s="97">
        <f>E50+E51</f>
        <v>14095115</v>
      </c>
    </row>
    <row r="53" ht="15.75">
      <c r="A53" s="1"/>
    </row>
    <row r="54" spans="1:7" ht="15.75">
      <c r="A54" s="23" t="s">
        <v>36</v>
      </c>
      <c r="B54" s="172" t="s">
        <v>20</v>
      </c>
      <c r="C54" s="172"/>
      <c r="D54" s="172"/>
      <c r="E54" s="172"/>
      <c r="F54" s="172"/>
      <c r="G54" s="172"/>
    </row>
    <row r="55" ht="15.75">
      <c r="A55" s="1"/>
    </row>
    <row r="56" spans="1:7" ht="46.5" customHeight="1">
      <c r="A56" s="21" t="s">
        <v>8</v>
      </c>
      <c r="B56" s="21" t="s">
        <v>21</v>
      </c>
      <c r="C56" s="21" t="s">
        <v>22</v>
      </c>
      <c r="D56" s="21" t="s">
        <v>23</v>
      </c>
      <c r="E56" s="21" t="s">
        <v>13</v>
      </c>
      <c r="F56" s="21" t="s">
        <v>14</v>
      </c>
      <c r="G56" s="21" t="s">
        <v>15</v>
      </c>
    </row>
    <row r="57" spans="1:7" ht="15.75">
      <c r="A57" s="21">
        <v>1</v>
      </c>
      <c r="B57" s="21">
        <v>2</v>
      </c>
      <c r="C57" s="21">
        <v>3</v>
      </c>
      <c r="D57" s="21">
        <v>4</v>
      </c>
      <c r="E57" s="21">
        <v>5</v>
      </c>
      <c r="F57" s="21">
        <v>6</v>
      </c>
      <c r="G57" s="21">
        <v>7</v>
      </c>
    </row>
    <row r="58" spans="1:7" ht="15.75">
      <c r="A58" s="25">
        <v>1</v>
      </c>
      <c r="B58" s="26" t="s">
        <v>24</v>
      </c>
      <c r="C58" s="21"/>
      <c r="D58" s="21"/>
      <c r="E58" s="21"/>
      <c r="F58" s="21"/>
      <c r="G58" s="21"/>
    </row>
    <row r="59" spans="1:7" ht="31.5">
      <c r="A59" s="21"/>
      <c r="B59" s="4" t="s">
        <v>106</v>
      </c>
      <c r="C59" s="21" t="s">
        <v>58</v>
      </c>
      <c r="D59" s="21" t="s">
        <v>59</v>
      </c>
      <c r="E59" s="98">
        <f>E60+E61+E62</f>
        <v>21</v>
      </c>
      <c r="F59" s="49">
        <f>F60+F61+F62</f>
        <v>21</v>
      </c>
      <c r="G59" s="49">
        <f>G60+G61+G62</f>
        <v>21</v>
      </c>
    </row>
    <row r="60" spans="1:7" ht="21.75" customHeight="1">
      <c r="A60" s="21"/>
      <c r="B60" s="4" t="s">
        <v>107</v>
      </c>
      <c r="C60" s="21" t="s">
        <v>58</v>
      </c>
      <c r="D60" s="21" t="s">
        <v>59</v>
      </c>
      <c r="E60" s="98">
        <f>1+8</f>
        <v>9</v>
      </c>
      <c r="F60" s="49">
        <f>E60</f>
        <v>9</v>
      </c>
      <c r="G60" s="49">
        <f>E60</f>
        <v>9</v>
      </c>
    </row>
    <row r="61" spans="1:7" ht="18.75" customHeight="1">
      <c r="A61" s="21"/>
      <c r="B61" s="4" t="s">
        <v>108</v>
      </c>
      <c r="C61" s="21" t="s">
        <v>58</v>
      </c>
      <c r="D61" s="21" t="s">
        <v>59</v>
      </c>
      <c r="E61" s="98">
        <f>1+9</f>
        <v>10</v>
      </c>
      <c r="F61" s="112">
        <f>E61</f>
        <v>10</v>
      </c>
      <c r="G61" s="112">
        <f>E61</f>
        <v>10</v>
      </c>
    </row>
    <row r="62" spans="1:7" ht="31.5">
      <c r="A62" s="21"/>
      <c r="B62" s="4" t="s">
        <v>109</v>
      </c>
      <c r="C62" s="21" t="s">
        <v>58</v>
      </c>
      <c r="D62" s="21" t="s">
        <v>59</v>
      </c>
      <c r="E62" s="98">
        <f>2</f>
        <v>2</v>
      </c>
      <c r="F62" s="112">
        <f>E62</f>
        <v>2</v>
      </c>
      <c r="G62" s="112">
        <f>E62</f>
        <v>2</v>
      </c>
    </row>
    <row r="63" spans="1:7" ht="31.5">
      <c r="A63" s="21"/>
      <c r="B63" s="4" t="s">
        <v>111</v>
      </c>
      <c r="C63" s="21" t="s">
        <v>58</v>
      </c>
      <c r="D63" s="21" t="s">
        <v>59</v>
      </c>
      <c r="E63" s="115">
        <f>40+20</f>
        <v>60</v>
      </c>
      <c r="F63" s="21"/>
      <c r="G63" s="21">
        <f>E63+F63</f>
        <v>60</v>
      </c>
    </row>
    <row r="64" spans="1:7" ht="63">
      <c r="A64" s="21"/>
      <c r="B64" s="4" t="s">
        <v>112</v>
      </c>
      <c r="C64" s="21" t="s">
        <v>58</v>
      </c>
      <c r="D64" s="21" t="s">
        <v>59</v>
      </c>
      <c r="E64" s="115">
        <f>22+7</f>
        <v>29</v>
      </c>
      <c r="F64" s="21"/>
      <c r="G64" s="21">
        <f>E64+F64</f>
        <v>29</v>
      </c>
    </row>
    <row r="65" spans="1:7" ht="36.75" customHeight="1">
      <c r="A65" s="21"/>
      <c r="B65" s="4" t="s">
        <v>60</v>
      </c>
      <c r="C65" s="21" t="s">
        <v>58</v>
      </c>
      <c r="D65" s="21" t="s">
        <v>65</v>
      </c>
      <c r="E65" s="115">
        <f>E66+E67+E68+E69</f>
        <v>90</v>
      </c>
      <c r="F65" s="21">
        <f>F66+F67+F68+F69</f>
        <v>0</v>
      </c>
      <c r="G65" s="21">
        <f aca="true" t="shared" si="0" ref="G65:G70">E65+F65</f>
        <v>90</v>
      </c>
    </row>
    <row r="66" spans="1:7" ht="22.5" customHeight="1">
      <c r="A66" s="21"/>
      <c r="B66" s="4" t="s">
        <v>61</v>
      </c>
      <c r="C66" s="21" t="s">
        <v>58</v>
      </c>
      <c r="D66" s="21" t="s">
        <v>65</v>
      </c>
      <c r="E66" s="115">
        <f>19+17+3</f>
        <v>39</v>
      </c>
      <c r="F66" s="21"/>
      <c r="G66" s="21">
        <f t="shared" si="0"/>
        <v>39</v>
      </c>
    </row>
    <row r="67" spans="1:7" ht="22.5" customHeight="1">
      <c r="A67" s="21"/>
      <c r="B67" s="4" t="s">
        <v>62</v>
      </c>
      <c r="C67" s="21" t="s">
        <v>58</v>
      </c>
      <c r="D67" s="21" t="s">
        <v>65</v>
      </c>
      <c r="E67" s="115">
        <f>15.5+3+1</f>
        <v>19.5</v>
      </c>
      <c r="F67" s="21"/>
      <c r="G67" s="21">
        <f t="shared" si="0"/>
        <v>19.5</v>
      </c>
    </row>
    <row r="68" spans="1:7" ht="22.5" customHeight="1">
      <c r="A68" s="21"/>
      <c r="B68" s="4" t="s">
        <v>63</v>
      </c>
      <c r="C68" s="21" t="s">
        <v>58</v>
      </c>
      <c r="D68" s="21" t="s">
        <v>65</v>
      </c>
      <c r="E68" s="115">
        <f>21.5+4</f>
        <v>25.5</v>
      </c>
      <c r="F68" s="21"/>
      <c r="G68" s="21">
        <f t="shared" si="0"/>
        <v>25.5</v>
      </c>
    </row>
    <row r="69" spans="1:7" ht="39" customHeight="1">
      <c r="A69" s="21"/>
      <c r="B69" s="4" t="s">
        <v>64</v>
      </c>
      <c r="C69" s="21" t="s">
        <v>58</v>
      </c>
      <c r="D69" s="21" t="s">
        <v>65</v>
      </c>
      <c r="E69" s="115">
        <f>5.5+0.5</f>
        <v>6</v>
      </c>
      <c r="F69" s="21"/>
      <c r="G69" s="21">
        <f t="shared" si="0"/>
        <v>6</v>
      </c>
    </row>
    <row r="70" spans="1:7" ht="130.5" customHeight="1">
      <c r="A70" s="21"/>
      <c r="B70" s="4" t="s">
        <v>110</v>
      </c>
      <c r="C70" s="21" t="s">
        <v>72</v>
      </c>
      <c r="D70" s="21" t="s">
        <v>86</v>
      </c>
      <c r="E70" s="114">
        <f>C52</f>
        <v>13492915</v>
      </c>
      <c r="F70" s="21"/>
      <c r="G70" s="21">
        <f t="shared" si="0"/>
        <v>13492915</v>
      </c>
    </row>
    <row r="71" spans="1:7" ht="21" customHeight="1">
      <c r="A71" s="25">
        <v>2</v>
      </c>
      <c r="B71" s="26" t="s">
        <v>25</v>
      </c>
      <c r="C71" s="21"/>
      <c r="D71" s="21"/>
      <c r="E71" s="21"/>
      <c r="F71" s="21"/>
      <c r="G71" s="21"/>
    </row>
    <row r="72" spans="1:7" ht="27" customHeight="1">
      <c r="A72" s="25"/>
      <c r="B72" s="4" t="s">
        <v>113</v>
      </c>
      <c r="C72" s="21" t="s">
        <v>70</v>
      </c>
      <c r="D72" s="21" t="s">
        <v>88</v>
      </c>
      <c r="E72" s="98">
        <v>75000</v>
      </c>
      <c r="F72" s="21"/>
      <c r="G72" s="21">
        <f>E72+F72</f>
        <v>75000</v>
      </c>
    </row>
    <row r="73" spans="1:7" ht="50.25" customHeight="1">
      <c r="A73" s="25"/>
      <c r="B73" s="4" t="s">
        <v>173</v>
      </c>
      <c r="C73" s="21" t="s">
        <v>58</v>
      </c>
      <c r="D73" s="21" t="s">
        <v>88</v>
      </c>
      <c r="E73" s="98">
        <v>745</v>
      </c>
      <c r="F73" s="21"/>
      <c r="G73" s="21">
        <f>E73+F73</f>
        <v>745</v>
      </c>
    </row>
    <row r="74" spans="1:7" ht="31.5">
      <c r="A74" s="25"/>
      <c r="B74" s="4" t="s">
        <v>114</v>
      </c>
      <c r="C74" s="21" t="s">
        <v>72</v>
      </c>
      <c r="D74" s="21" t="s">
        <v>86</v>
      </c>
      <c r="E74" s="98"/>
      <c r="F74" s="21">
        <f>D50</f>
        <v>477700</v>
      </c>
      <c r="G74" s="21">
        <f>E74+F74</f>
        <v>477700</v>
      </c>
    </row>
    <row r="75" spans="1:7" ht="40.5" customHeight="1">
      <c r="A75" s="25"/>
      <c r="B75" s="4" t="s">
        <v>115</v>
      </c>
      <c r="C75" s="21" t="s">
        <v>58</v>
      </c>
      <c r="D75" s="21" t="s">
        <v>88</v>
      </c>
      <c r="E75" s="98">
        <v>1400</v>
      </c>
      <c r="F75" s="21"/>
      <c r="G75" s="21">
        <f>E75+F75</f>
        <v>1400</v>
      </c>
    </row>
    <row r="76" spans="1:7" ht="144.75" customHeight="1">
      <c r="A76" s="25"/>
      <c r="B76" s="4" t="s">
        <v>179</v>
      </c>
      <c r="C76" s="97" t="s">
        <v>58</v>
      </c>
      <c r="D76" s="97" t="s">
        <v>132</v>
      </c>
      <c r="E76" s="98">
        <v>1</v>
      </c>
      <c r="F76" s="97">
        <v>1</v>
      </c>
      <c r="G76" s="114">
        <v>1</v>
      </c>
    </row>
    <row r="77" spans="1:7" ht="21.75" customHeight="1">
      <c r="A77" s="25">
        <v>3</v>
      </c>
      <c r="B77" s="26" t="s">
        <v>26</v>
      </c>
      <c r="C77" s="21"/>
      <c r="D77" s="21"/>
      <c r="E77" s="98"/>
      <c r="F77" s="21"/>
      <c r="G77" s="21"/>
    </row>
    <row r="78" spans="1:7" ht="31.5">
      <c r="A78" s="21"/>
      <c r="B78" s="4" t="s">
        <v>116</v>
      </c>
      <c r="C78" s="21" t="s">
        <v>74</v>
      </c>
      <c r="D78" s="21" t="s">
        <v>75</v>
      </c>
      <c r="E78" s="116">
        <v>180</v>
      </c>
      <c r="F78" s="21"/>
      <c r="G78" s="27">
        <f>E78+F78</f>
        <v>180</v>
      </c>
    </row>
    <row r="79" spans="1:7" ht="170.25" customHeight="1">
      <c r="A79" s="97"/>
      <c r="B79" s="4" t="s">
        <v>180</v>
      </c>
      <c r="C79" s="97" t="s">
        <v>74</v>
      </c>
      <c r="D79" s="97" t="s">
        <v>75</v>
      </c>
      <c r="E79" s="116">
        <f>24800</f>
        <v>24800</v>
      </c>
      <c r="F79" s="114">
        <v>124500</v>
      </c>
      <c r="G79" s="117">
        <f>E79+F79</f>
        <v>149300</v>
      </c>
    </row>
    <row r="80" spans="1:7" ht="24.75" customHeight="1">
      <c r="A80" s="25">
        <v>4</v>
      </c>
      <c r="B80" s="26" t="s">
        <v>27</v>
      </c>
      <c r="C80" s="21"/>
      <c r="D80" s="21"/>
      <c r="E80" s="21"/>
      <c r="F80" s="21"/>
      <c r="G80" s="21"/>
    </row>
    <row r="81" spans="1:7" ht="132.75" customHeight="1">
      <c r="A81" s="4"/>
      <c r="B81" s="4" t="s">
        <v>117</v>
      </c>
      <c r="C81" s="21" t="s">
        <v>76</v>
      </c>
      <c r="D81" s="21" t="s">
        <v>75</v>
      </c>
      <c r="E81" s="100">
        <v>108.6</v>
      </c>
      <c r="F81" s="28"/>
      <c r="G81" s="28">
        <f>E81+F81</f>
        <v>108.6</v>
      </c>
    </row>
    <row r="82" ht="15.75">
      <c r="A82" s="1"/>
    </row>
    <row r="83" ht="15.75">
      <c r="A83" s="1"/>
    </row>
    <row r="84" spans="1:7" ht="28.5" customHeight="1">
      <c r="A84" s="174" t="s">
        <v>165</v>
      </c>
      <c r="B84" s="175"/>
      <c r="C84" s="175"/>
      <c r="D84" s="11"/>
      <c r="E84" s="5"/>
      <c r="F84" s="195" t="s">
        <v>176</v>
      </c>
      <c r="G84" s="195"/>
    </row>
    <row r="85" spans="1:7" ht="32.25" customHeight="1">
      <c r="A85" s="3"/>
      <c r="B85" s="34"/>
      <c r="D85" s="10" t="s">
        <v>28</v>
      </c>
      <c r="F85" s="173"/>
      <c r="G85" s="173"/>
    </row>
    <row r="86" spans="1:7" ht="25.5" customHeight="1">
      <c r="A86" s="172" t="s">
        <v>29</v>
      </c>
      <c r="B86" s="172"/>
      <c r="C86" s="34"/>
      <c r="D86" s="34"/>
      <c r="F86" s="54"/>
      <c r="G86" s="54"/>
    </row>
    <row r="87" spans="1:7" ht="26.25" customHeight="1">
      <c r="A87" s="7" t="s">
        <v>164</v>
      </c>
      <c r="B87" s="33"/>
      <c r="C87" s="34"/>
      <c r="D87" s="34"/>
      <c r="F87" s="54"/>
      <c r="G87" s="54"/>
    </row>
    <row r="88" spans="1:7" ht="29.25" customHeight="1">
      <c r="A88" s="174" t="s">
        <v>167</v>
      </c>
      <c r="B88" s="174"/>
      <c r="C88" s="174"/>
      <c r="D88" s="11"/>
      <c r="E88" s="5"/>
      <c r="F88" s="195" t="s">
        <v>177</v>
      </c>
      <c r="G88" s="195"/>
    </row>
    <row r="89" spans="1:7" ht="45.75" customHeight="1">
      <c r="A89" s="12"/>
      <c r="B89" s="34"/>
      <c r="C89" s="34"/>
      <c r="D89" s="10" t="s">
        <v>28</v>
      </c>
      <c r="F89" s="170"/>
      <c r="G89" s="170"/>
    </row>
    <row r="90" ht="15">
      <c r="A90" s="8" t="s">
        <v>37</v>
      </c>
    </row>
    <row r="91" ht="15">
      <c r="A91" s="9" t="s">
        <v>38</v>
      </c>
    </row>
  </sheetData>
  <sheetProtection/>
  <mergeCells count="48">
    <mergeCell ref="F84:G84"/>
    <mergeCell ref="A86:B86"/>
    <mergeCell ref="A88:C88"/>
    <mergeCell ref="F88:G88"/>
    <mergeCell ref="F1:G3"/>
    <mergeCell ref="E5:G5"/>
    <mergeCell ref="E6:G6"/>
    <mergeCell ref="E7:G7"/>
    <mergeCell ref="E8:G8"/>
    <mergeCell ref="E9:G9"/>
    <mergeCell ref="O17:P17"/>
    <mergeCell ref="I18:K18"/>
    <mergeCell ref="L18:M18"/>
    <mergeCell ref="O18:P18"/>
    <mergeCell ref="E10:G10"/>
    <mergeCell ref="A13:G13"/>
    <mergeCell ref="A14:G14"/>
    <mergeCell ref="L17:M17"/>
    <mergeCell ref="B31:G31"/>
    <mergeCell ref="O20:P20"/>
    <mergeCell ref="E21:F21"/>
    <mergeCell ref="K21:M21"/>
    <mergeCell ref="N21:O21"/>
    <mergeCell ref="E22:F22"/>
    <mergeCell ref="K22:L22"/>
    <mergeCell ref="M22:O22"/>
    <mergeCell ref="I20:K20"/>
    <mergeCell ref="L20:M20"/>
    <mergeCell ref="B33:G33"/>
    <mergeCell ref="B34:G34"/>
    <mergeCell ref="A42:B42"/>
    <mergeCell ref="A44:A45"/>
    <mergeCell ref="B44:G44"/>
    <mergeCell ref="B23:G23"/>
    <mergeCell ref="B24:G24"/>
    <mergeCell ref="B25:G25"/>
    <mergeCell ref="B27:G27"/>
    <mergeCell ref="B28:G28"/>
    <mergeCell ref="F89:G89"/>
    <mergeCell ref="A52:B52"/>
    <mergeCell ref="B54:G54"/>
    <mergeCell ref="F85:G85"/>
    <mergeCell ref="A84:C84"/>
    <mergeCell ref="C17:F17"/>
    <mergeCell ref="C18:F18"/>
    <mergeCell ref="C19:F19"/>
    <mergeCell ref="C20:F20"/>
    <mergeCell ref="B32:G32"/>
  </mergeCells>
  <printOptions/>
  <pageMargins left="0.1968503937007874" right="0.15748031496062992" top="0.5118110236220472" bottom="0.275590551181102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P92"/>
  <sheetViews>
    <sheetView zoomScalePageLayoutView="0" workbookViewId="0" topLeftCell="A80">
      <selection activeCell="G84" sqref="G84"/>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196" t="s">
        <v>39</v>
      </c>
      <c r="G1" s="197"/>
    </row>
    <row r="2" spans="6:7" ht="15">
      <c r="F2" s="197"/>
      <c r="G2" s="197"/>
    </row>
    <row r="3" spans="6:7" ht="32.25" customHeight="1">
      <c r="F3" s="197"/>
      <c r="G3" s="197"/>
    </row>
    <row r="4" spans="1:5" ht="15.75">
      <c r="A4" s="12"/>
      <c r="E4" s="12" t="s">
        <v>0</v>
      </c>
    </row>
    <row r="5" spans="1:7" ht="15.75">
      <c r="A5" s="12"/>
      <c r="E5" s="198" t="s">
        <v>1</v>
      </c>
      <c r="F5" s="198"/>
      <c r="G5" s="198"/>
    </row>
    <row r="6" spans="1:7" ht="15.75">
      <c r="A6" s="12"/>
      <c r="B6" s="12"/>
      <c r="E6" s="199" t="s">
        <v>161</v>
      </c>
      <c r="F6" s="199"/>
      <c r="G6" s="199"/>
    </row>
    <row r="7" spans="1:7" ht="15" customHeight="1">
      <c r="A7" s="12"/>
      <c r="E7" s="200" t="s">
        <v>2</v>
      </c>
      <c r="F7" s="200"/>
      <c r="G7" s="200"/>
    </row>
    <row r="8" spans="1:7" ht="15.75">
      <c r="A8" s="12"/>
      <c r="B8" s="12"/>
      <c r="E8" s="199"/>
      <c r="F8" s="199"/>
      <c r="G8" s="199"/>
    </row>
    <row r="9" spans="1:7" ht="15" customHeight="1">
      <c r="A9" s="12"/>
      <c r="E9" s="200"/>
      <c r="F9" s="200"/>
      <c r="G9" s="200"/>
    </row>
    <row r="10" spans="1:7" ht="15.75" customHeight="1">
      <c r="A10" s="12"/>
      <c r="E10" s="193" t="str">
        <f>'201'!E10:G10</f>
        <v>05 травня 2021 р.  N 01-09-91</v>
      </c>
      <c r="F10" s="193"/>
      <c r="G10" s="193"/>
    </row>
    <row r="13" spans="1:7" ht="15.75">
      <c r="A13" s="194" t="s">
        <v>3</v>
      </c>
      <c r="B13" s="194"/>
      <c r="C13" s="194"/>
      <c r="D13" s="194"/>
      <c r="E13" s="194"/>
      <c r="F13" s="194"/>
      <c r="G13" s="194"/>
    </row>
    <row r="14" spans="1:7" ht="15.75">
      <c r="A14" s="194" t="s">
        <v>174</v>
      </c>
      <c r="B14" s="194"/>
      <c r="C14" s="194"/>
      <c r="D14" s="194"/>
      <c r="E14" s="194"/>
      <c r="F14" s="194"/>
      <c r="G14" s="194"/>
    </row>
    <row r="17" spans="1:16" s="47" customFormat="1" ht="21.75" customHeight="1">
      <c r="A17" s="38" t="s">
        <v>40</v>
      </c>
      <c r="B17" s="45">
        <v>1000000</v>
      </c>
      <c r="C17" s="176" t="s">
        <v>49</v>
      </c>
      <c r="D17" s="177"/>
      <c r="E17" s="177"/>
      <c r="F17" s="177"/>
      <c r="G17" s="37" t="s">
        <v>50</v>
      </c>
      <c r="H17" s="38"/>
      <c r="I17" s="38"/>
      <c r="J17" s="38"/>
      <c r="K17" s="38"/>
      <c r="L17" s="192"/>
      <c r="M17" s="192"/>
      <c r="N17" s="38"/>
      <c r="O17" s="192"/>
      <c r="P17" s="192"/>
    </row>
    <row r="18" spans="1:16" ht="36.75" customHeight="1">
      <c r="A18" s="35"/>
      <c r="B18" s="35" t="s">
        <v>44</v>
      </c>
      <c r="C18" s="178" t="s">
        <v>2</v>
      </c>
      <c r="D18" s="179"/>
      <c r="E18" s="179"/>
      <c r="F18" s="179"/>
      <c r="G18" s="36" t="s">
        <v>41</v>
      </c>
      <c r="H18" s="15"/>
      <c r="I18" s="180"/>
      <c r="J18" s="180"/>
      <c r="K18" s="180"/>
      <c r="L18" s="178"/>
      <c r="M18" s="178"/>
      <c r="N18" s="14"/>
      <c r="O18" s="187"/>
      <c r="P18" s="187"/>
    </row>
    <row r="19" spans="1:16" s="47" customFormat="1" ht="23.25" customHeight="1">
      <c r="A19" s="41" t="s">
        <v>42</v>
      </c>
      <c r="B19" s="45">
        <v>1010000</v>
      </c>
      <c r="C19" s="176" t="s">
        <v>49</v>
      </c>
      <c r="D19" s="177"/>
      <c r="E19" s="177"/>
      <c r="F19" s="177"/>
      <c r="G19" s="40" t="str">
        <f>G17</f>
        <v>02231293</v>
      </c>
      <c r="H19" s="41"/>
      <c r="I19" s="41"/>
      <c r="J19" s="41"/>
      <c r="K19" s="41"/>
      <c r="L19" s="41"/>
      <c r="M19" s="41"/>
      <c r="N19" s="41"/>
      <c r="O19" s="41"/>
      <c r="P19" s="41"/>
    </row>
    <row r="20" spans="1:16" ht="34.5" customHeight="1">
      <c r="A20" s="35"/>
      <c r="B20" s="35" t="s">
        <v>44</v>
      </c>
      <c r="C20" s="180" t="s">
        <v>30</v>
      </c>
      <c r="D20" s="179"/>
      <c r="E20" s="179"/>
      <c r="F20" s="179"/>
      <c r="G20" s="36" t="s">
        <v>41</v>
      </c>
      <c r="H20" s="15"/>
      <c r="I20" s="180"/>
      <c r="J20" s="180"/>
      <c r="K20" s="180"/>
      <c r="L20" s="180"/>
      <c r="M20" s="180"/>
      <c r="N20" s="14"/>
      <c r="O20" s="187"/>
      <c r="P20" s="187"/>
    </row>
    <row r="21" spans="1:16" ht="34.5" customHeight="1">
      <c r="A21" s="13" t="s">
        <v>43</v>
      </c>
      <c r="B21" s="22">
        <v>1014081</v>
      </c>
      <c r="C21" s="22">
        <v>4081</v>
      </c>
      <c r="D21" s="24" t="s">
        <v>118</v>
      </c>
      <c r="E21" s="201" t="s">
        <v>227</v>
      </c>
      <c r="F21" s="202"/>
      <c r="G21" s="52">
        <v>22564000000</v>
      </c>
      <c r="H21" s="17"/>
      <c r="I21" s="13"/>
      <c r="J21" s="17"/>
      <c r="K21" s="203"/>
      <c r="L21" s="203"/>
      <c r="M21" s="203"/>
      <c r="N21" s="203"/>
      <c r="O21" s="203"/>
      <c r="P21" s="17"/>
    </row>
    <row r="22" spans="2:16" ht="45.75" customHeight="1">
      <c r="B22" s="18" t="s">
        <v>44</v>
      </c>
      <c r="C22" s="19" t="s">
        <v>45</v>
      </c>
      <c r="D22" s="19" t="s">
        <v>46</v>
      </c>
      <c r="E22" s="191" t="s">
        <v>47</v>
      </c>
      <c r="F22" s="191"/>
      <c r="G22" s="19" t="s">
        <v>48</v>
      </c>
      <c r="H22" s="16"/>
      <c r="I22" s="18"/>
      <c r="J22" s="18"/>
      <c r="K22" s="180"/>
      <c r="L22" s="180"/>
      <c r="M22" s="180"/>
      <c r="N22" s="180"/>
      <c r="O22" s="180"/>
      <c r="P22" s="14"/>
    </row>
    <row r="23" spans="1:7" ht="42" customHeight="1">
      <c r="A23" s="23" t="s">
        <v>4</v>
      </c>
      <c r="B23" s="172" t="s">
        <v>224</v>
      </c>
      <c r="C23" s="172"/>
      <c r="D23" s="172"/>
      <c r="E23" s="172"/>
      <c r="F23" s="172"/>
      <c r="G23" s="172"/>
    </row>
    <row r="24" spans="1:7" ht="102.75" customHeight="1">
      <c r="A24" s="23" t="s">
        <v>5</v>
      </c>
      <c r="B24" s="145" t="s">
        <v>208</v>
      </c>
      <c r="C24" s="145"/>
      <c r="D24" s="145"/>
      <c r="E24" s="145"/>
      <c r="F24" s="145"/>
      <c r="G24" s="145"/>
    </row>
    <row r="25" spans="1:7" ht="26.25" customHeight="1">
      <c r="A25" s="23" t="s">
        <v>6</v>
      </c>
      <c r="B25" s="172" t="s">
        <v>31</v>
      </c>
      <c r="C25" s="172"/>
      <c r="D25" s="172"/>
      <c r="E25" s="172"/>
      <c r="F25" s="172"/>
      <c r="G25" s="172"/>
    </row>
    <row r="26" ht="15.75">
      <c r="A26" s="1"/>
    </row>
    <row r="27" spans="1:7" ht="15.75">
      <c r="A27" s="21" t="s">
        <v>8</v>
      </c>
      <c r="B27" s="171" t="s">
        <v>32</v>
      </c>
      <c r="C27" s="171"/>
      <c r="D27" s="171"/>
      <c r="E27" s="171"/>
      <c r="F27" s="171"/>
      <c r="G27" s="171"/>
    </row>
    <row r="28" spans="1:7" ht="26.25" customHeight="1">
      <c r="A28" s="21"/>
      <c r="B28" s="171" t="s">
        <v>119</v>
      </c>
      <c r="C28" s="171"/>
      <c r="D28" s="171"/>
      <c r="E28" s="171"/>
      <c r="F28" s="171"/>
      <c r="G28" s="171"/>
    </row>
    <row r="29" ht="15.75">
      <c r="A29" s="1"/>
    </row>
    <row r="30" spans="1:2" ht="27" customHeight="1">
      <c r="A30" s="6" t="s">
        <v>7</v>
      </c>
      <c r="B30" s="2" t="s">
        <v>33</v>
      </c>
    </row>
    <row r="31" spans="1:7" ht="36" customHeight="1">
      <c r="A31" s="6"/>
      <c r="B31" s="185" t="s">
        <v>120</v>
      </c>
      <c r="C31" s="186"/>
      <c r="D31" s="186"/>
      <c r="E31" s="186"/>
      <c r="F31" s="186"/>
      <c r="G31" s="186"/>
    </row>
    <row r="32" spans="1:7" ht="36.75" customHeight="1">
      <c r="A32" s="23" t="s">
        <v>10</v>
      </c>
      <c r="B32" s="172" t="s">
        <v>34</v>
      </c>
      <c r="C32" s="172"/>
      <c r="D32" s="172"/>
      <c r="E32" s="172"/>
      <c r="F32" s="172"/>
      <c r="G32" s="172"/>
    </row>
    <row r="33" spans="1:7" ht="15.75">
      <c r="A33" s="21" t="s">
        <v>8</v>
      </c>
      <c r="B33" s="171" t="s">
        <v>9</v>
      </c>
      <c r="C33" s="171"/>
      <c r="D33" s="171"/>
      <c r="E33" s="171"/>
      <c r="F33" s="171"/>
      <c r="G33" s="171"/>
    </row>
    <row r="34" spans="1:7" ht="54" customHeight="1">
      <c r="A34" s="21"/>
      <c r="B34" s="181" t="s">
        <v>121</v>
      </c>
      <c r="C34" s="182"/>
      <c r="D34" s="182"/>
      <c r="E34" s="182"/>
      <c r="F34" s="182"/>
      <c r="G34" s="183"/>
    </row>
    <row r="35" spans="1:7" ht="15.75">
      <c r="A35" s="23"/>
      <c r="B35" s="20"/>
      <c r="C35" s="20"/>
      <c r="D35" s="20"/>
      <c r="E35" s="20"/>
      <c r="F35" s="20"/>
      <c r="G35" s="20"/>
    </row>
    <row r="36" spans="1:7" ht="15.75">
      <c r="A36" s="23" t="s">
        <v>16</v>
      </c>
      <c r="B36" s="7" t="s">
        <v>12</v>
      </c>
      <c r="C36" s="20"/>
      <c r="D36" s="20"/>
      <c r="E36" s="20"/>
      <c r="F36" s="20"/>
      <c r="G36" s="20"/>
    </row>
    <row r="37" spans="1:2" ht="15.75">
      <c r="A37" s="1"/>
      <c r="B37" s="2" t="s">
        <v>35</v>
      </c>
    </row>
    <row r="38" ht="15.75">
      <c r="A38" s="1"/>
    </row>
    <row r="39" spans="1:5" ht="47.25">
      <c r="A39" s="21" t="s">
        <v>8</v>
      </c>
      <c r="B39" s="21" t="s">
        <v>12</v>
      </c>
      <c r="C39" s="21" t="s">
        <v>13</v>
      </c>
      <c r="D39" s="21" t="s">
        <v>14</v>
      </c>
      <c r="E39" s="21" t="s">
        <v>15</v>
      </c>
    </row>
    <row r="40" spans="1:5" ht="15.75">
      <c r="A40" s="21">
        <v>1</v>
      </c>
      <c r="B40" s="21">
        <v>2</v>
      </c>
      <c r="C40" s="21">
        <v>3</v>
      </c>
      <c r="D40" s="21">
        <v>4</v>
      </c>
      <c r="E40" s="21">
        <v>5</v>
      </c>
    </row>
    <row r="41" spans="1:5" ht="94.5">
      <c r="A41" s="21"/>
      <c r="B41" s="21" t="s">
        <v>122</v>
      </c>
      <c r="C41" s="21">
        <f>4502852+45000</f>
        <v>4547852</v>
      </c>
      <c r="D41" s="21"/>
      <c r="E41" s="21">
        <f>C41+D41</f>
        <v>4547852</v>
      </c>
    </row>
    <row r="42" spans="1:5" ht="104.25" customHeight="1">
      <c r="A42" s="21"/>
      <c r="B42" s="21" t="s">
        <v>123</v>
      </c>
      <c r="C42" s="21">
        <f>7001232</f>
        <v>7001232</v>
      </c>
      <c r="D42" s="21">
        <v>75000</v>
      </c>
      <c r="E42" s="21">
        <f>C42+D42</f>
        <v>7076232</v>
      </c>
    </row>
    <row r="43" spans="1:5" ht="101.25" customHeight="1">
      <c r="A43" s="21"/>
      <c r="B43" s="21" t="s">
        <v>124</v>
      </c>
      <c r="C43" s="21">
        <v>7633186</v>
      </c>
      <c r="D43" s="21">
        <v>62000</v>
      </c>
      <c r="E43" s="21">
        <f>C43+D43</f>
        <v>7695186</v>
      </c>
    </row>
    <row r="44" spans="1:5" ht="31.5" customHeight="1">
      <c r="A44" s="171" t="s">
        <v>15</v>
      </c>
      <c r="B44" s="171"/>
      <c r="C44" s="21">
        <f>C41+C42+C43</f>
        <v>19182270</v>
      </c>
      <c r="D44" s="21">
        <f>D41+D42+D43</f>
        <v>137000</v>
      </c>
      <c r="E44" s="21">
        <f>E41+E42+E43</f>
        <v>19319270</v>
      </c>
    </row>
    <row r="45" ht="15.75">
      <c r="A45" s="1"/>
    </row>
    <row r="46" spans="1:7" ht="15.75">
      <c r="A46" s="184" t="s">
        <v>19</v>
      </c>
      <c r="B46" s="172" t="s">
        <v>17</v>
      </c>
      <c r="C46" s="172"/>
      <c r="D46" s="172"/>
      <c r="E46" s="172"/>
      <c r="F46" s="172"/>
      <c r="G46" s="172"/>
    </row>
    <row r="47" spans="1:2" ht="15.75">
      <c r="A47" s="184"/>
      <c r="B47" s="12" t="s">
        <v>11</v>
      </c>
    </row>
    <row r="48" ht="15.75">
      <c r="A48" s="1"/>
    </row>
    <row r="49" spans="1:5" ht="63">
      <c r="A49" s="21" t="s">
        <v>8</v>
      </c>
      <c r="B49" s="21" t="s">
        <v>18</v>
      </c>
      <c r="C49" s="21" t="s">
        <v>13</v>
      </c>
      <c r="D49" s="21" t="s">
        <v>14</v>
      </c>
      <c r="E49" s="21" t="s">
        <v>15</v>
      </c>
    </row>
    <row r="50" spans="1:5" ht="15.75">
      <c r="A50" s="31">
        <v>1</v>
      </c>
      <c r="B50" s="21">
        <v>2</v>
      </c>
      <c r="C50" s="21">
        <v>3</v>
      </c>
      <c r="D50" s="21">
        <v>4</v>
      </c>
      <c r="E50" s="21">
        <v>5</v>
      </c>
    </row>
    <row r="51" spans="1:5" ht="126" customHeight="1">
      <c r="A51" s="21"/>
      <c r="B51" s="4" t="s">
        <v>175</v>
      </c>
      <c r="C51" s="21">
        <f>C53-C52</f>
        <v>18378270</v>
      </c>
      <c r="D51" s="21">
        <f>D44</f>
        <v>137000</v>
      </c>
      <c r="E51" s="21">
        <f>C51+D51</f>
        <v>18515270</v>
      </c>
    </row>
    <row r="52" spans="1:5" ht="48" customHeight="1">
      <c r="A52" s="32"/>
      <c r="B52" s="30" t="s">
        <v>125</v>
      </c>
      <c r="C52" s="21">
        <f>725000+54000+25000</f>
        <v>804000</v>
      </c>
      <c r="D52" s="21"/>
      <c r="E52" s="21">
        <f>C52+D52</f>
        <v>804000</v>
      </c>
    </row>
    <row r="53" spans="1:5" ht="24.75" customHeight="1">
      <c r="A53" s="171" t="s">
        <v>15</v>
      </c>
      <c r="B53" s="171"/>
      <c r="C53" s="21">
        <f>C44</f>
        <v>19182270</v>
      </c>
      <c r="D53" s="21">
        <f>D44</f>
        <v>137000</v>
      </c>
      <c r="E53" s="21">
        <f>C53+D53</f>
        <v>19319270</v>
      </c>
    </row>
    <row r="54" ht="15.75">
      <c r="A54" s="1"/>
    </row>
    <row r="55" spans="1:7" ht="15.75">
      <c r="A55" s="23" t="s">
        <v>36</v>
      </c>
      <c r="B55" s="172" t="s">
        <v>20</v>
      </c>
      <c r="C55" s="172"/>
      <c r="D55" s="172"/>
      <c r="E55" s="172"/>
      <c r="F55" s="172"/>
      <c r="G55" s="172"/>
    </row>
    <row r="56" ht="15.75">
      <c r="A56" s="1"/>
    </row>
    <row r="57" spans="1:7" ht="36" customHeight="1">
      <c r="A57" s="21" t="s">
        <v>8</v>
      </c>
      <c r="B57" s="21" t="s">
        <v>21</v>
      </c>
      <c r="C57" s="21" t="s">
        <v>22</v>
      </c>
      <c r="D57" s="21" t="s">
        <v>23</v>
      </c>
      <c r="E57" s="21" t="s">
        <v>13</v>
      </c>
      <c r="F57" s="21" t="s">
        <v>14</v>
      </c>
      <c r="G57" s="21" t="s">
        <v>15</v>
      </c>
    </row>
    <row r="58" spans="1:7" ht="15.75">
      <c r="A58" s="21">
        <v>1</v>
      </c>
      <c r="B58" s="21">
        <v>2</v>
      </c>
      <c r="C58" s="21">
        <v>3</v>
      </c>
      <c r="D58" s="21">
        <v>4</v>
      </c>
      <c r="E58" s="21">
        <v>5</v>
      </c>
      <c r="F58" s="21">
        <v>6</v>
      </c>
      <c r="G58" s="21">
        <v>7</v>
      </c>
    </row>
    <row r="59" spans="1:7" ht="15.75">
      <c r="A59" s="25">
        <v>1</v>
      </c>
      <c r="B59" s="26" t="s">
        <v>24</v>
      </c>
      <c r="C59" s="21"/>
      <c r="D59" s="21"/>
      <c r="E59" s="21"/>
      <c r="F59" s="21"/>
      <c r="G59" s="21"/>
    </row>
    <row r="60" spans="1:7" ht="31.5">
      <c r="A60" s="21"/>
      <c r="B60" s="4" t="s">
        <v>106</v>
      </c>
      <c r="C60" s="21" t="s">
        <v>58</v>
      </c>
      <c r="D60" s="21" t="s">
        <v>59</v>
      </c>
      <c r="E60" s="21">
        <f>E61+E62</f>
        <v>3</v>
      </c>
      <c r="F60" s="21">
        <f>F61+F62</f>
        <v>2</v>
      </c>
      <c r="G60" s="21">
        <f>G61+G62</f>
        <v>3</v>
      </c>
    </row>
    <row r="61" spans="1:7" ht="36.75" customHeight="1">
      <c r="A61" s="21"/>
      <c r="B61" s="4" t="s">
        <v>126</v>
      </c>
      <c r="C61" s="21" t="s">
        <v>58</v>
      </c>
      <c r="D61" s="21" t="s">
        <v>59</v>
      </c>
      <c r="E61" s="21">
        <v>1</v>
      </c>
      <c r="F61" s="21"/>
      <c r="G61" s="21">
        <f>E61+F61</f>
        <v>1</v>
      </c>
    </row>
    <row r="62" spans="1:7" ht="36.75" customHeight="1">
      <c r="A62" s="21"/>
      <c r="B62" s="4" t="s">
        <v>127</v>
      </c>
      <c r="C62" s="21" t="s">
        <v>58</v>
      </c>
      <c r="D62" s="21" t="s">
        <v>59</v>
      </c>
      <c r="E62" s="21">
        <v>2</v>
      </c>
      <c r="F62" s="21">
        <v>2</v>
      </c>
      <c r="G62" s="21">
        <v>2</v>
      </c>
    </row>
    <row r="63" spans="1:7" ht="30" customHeight="1">
      <c r="A63" s="21"/>
      <c r="B63" s="4" t="s">
        <v>60</v>
      </c>
      <c r="C63" s="21" t="s">
        <v>58</v>
      </c>
      <c r="D63" s="21" t="s">
        <v>65</v>
      </c>
      <c r="E63" s="21">
        <f>E64+E65+E66+E67</f>
        <v>106</v>
      </c>
      <c r="F63" s="21"/>
      <c r="G63" s="21">
        <f aca="true" t="shared" si="0" ref="G63:G69">E63+F63</f>
        <v>106</v>
      </c>
    </row>
    <row r="64" spans="1:7" ht="17.25" customHeight="1">
      <c r="A64" s="21"/>
      <c r="B64" s="4" t="s">
        <v>61</v>
      </c>
      <c r="C64" s="21" t="s">
        <v>58</v>
      </c>
      <c r="D64" s="21" t="s">
        <v>65</v>
      </c>
      <c r="E64" s="21">
        <v>9.5</v>
      </c>
      <c r="F64" s="21"/>
      <c r="G64" s="21">
        <f t="shared" si="0"/>
        <v>9.5</v>
      </c>
    </row>
    <row r="65" spans="1:7" ht="15.75">
      <c r="A65" s="21"/>
      <c r="B65" s="4" t="s">
        <v>62</v>
      </c>
      <c r="C65" s="21" t="s">
        <v>58</v>
      </c>
      <c r="D65" s="21" t="s">
        <v>65</v>
      </c>
      <c r="E65" s="21">
        <f>90.75+1</f>
        <v>91.75</v>
      </c>
      <c r="F65" s="21"/>
      <c r="G65" s="21">
        <f t="shared" si="0"/>
        <v>91.75</v>
      </c>
    </row>
    <row r="66" spans="1:7" ht="15.75">
      <c r="A66" s="21"/>
      <c r="B66" s="4" t="s">
        <v>63</v>
      </c>
      <c r="C66" s="21" t="s">
        <v>58</v>
      </c>
      <c r="D66" s="21" t="s">
        <v>65</v>
      </c>
      <c r="E66" s="21">
        <v>1.75</v>
      </c>
      <c r="F66" s="21"/>
      <c r="G66" s="21">
        <f t="shared" si="0"/>
        <v>1.75</v>
      </c>
    </row>
    <row r="67" spans="1:7" ht="29.25" customHeight="1">
      <c r="A67" s="21"/>
      <c r="B67" s="4" t="s">
        <v>64</v>
      </c>
      <c r="C67" s="21" t="s">
        <v>58</v>
      </c>
      <c r="D67" s="21" t="s">
        <v>65</v>
      </c>
      <c r="E67" s="21">
        <v>3</v>
      </c>
      <c r="F67" s="21"/>
      <c r="G67" s="21">
        <f t="shared" si="0"/>
        <v>3</v>
      </c>
    </row>
    <row r="68" spans="1:7" ht="93.75" customHeight="1">
      <c r="A68" s="21"/>
      <c r="B68" s="4" t="s">
        <v>169</v>
      </c>
      <c r="C68" s="21" t="s">
        <v>72</v>
      </c>
      <c r="D68" s="21" t="s">
        <v>86</v>
      </c>
      <c r="E68" s="114">
        <f>C53</f>
        <v>19182270</v>
      </c>
      <c r="F68" s="21"/>
      <c r="G68" s="21">
        <f t="shared" si="0"/>
        <v>19182270</v>
      </c>
    </row>
    <row r="69" spans="1:7" ht="126.75" customHeight="1">
      <c r="A69" s="50"/>
      <c r="B69" s="4" t="s">
        <v>170</v>
      </c>
      <c r="C69" s="50" t="s">
        <v>72</v>
      </c>
      <c r="D69" s="50" t="s">
        <v>86</v>
      </c>
      <c r="E69" s="50">
        <v>725000</v>
      </c>
      <c r="F69" s="50"/>
      <c r="G69" s="53">
        <f t="shared" si="0"/>
        <v>725000</v>
      </c>
    </row>
    <row r="70" spans="1:7" ht="15.75">
      <c r="A70" s="25">
        <v>2</v>
      </c>
      <c r="B70" s="26" t="s">
        <v>25</v>
      </c>
      <c r="C70" s="21"/>
      <c r="D70" s="21"/>
      <c r="E70" s="21"/>
      <c r="F70" s="21"/>
      <c r="G70" s="21"/>
    </row>
    <row r="71" spans="1:7" ht="75" customHeight="1">
      <c r="A71" s="25"/>
      <c r="B71" s="51" t="s">
        <v>129</v>
      </c>
      <c r="C71" s="21" t="s">
        <v>58</v>
      </c>
      <c r="D71" s="21" t="s">
        <v>88</v>
      </c>
      <c r="E71" s="98">
        <f>13</f>
        <v>13</v>
      </c>
      <c r="F71" s="98">
        <v>10</v>
      </c>
      <c r="G71" s="21">
        <f>E71+F71</f>
        <v>23</v>
      </c>
    </row>
    <row r="72" spans="1:7" ht="63.75" customHeight="1">
      <c r="A72" s="25"/>
      <c r="B72" s="51" t="s">
        <v>128</v>
      </c>
      <c r="C72" s="21" t="s">
        <v>58</v>
      </c>
      <c r="D72" s="21" t="s">
        <v>88</v>
      </c>
      <c r="E72" s="98">
        <v>23</v>
      </c>
      <c r="F72" s="98">
        <v>10</v>
      </c>
      <c r="G72" s="21">
        <f>E72+F72</f>
        <v>33</v>
      </c>
    </row>
    <row r="73" spans="1:7" ht="84" customHeight="1">
      <c r="A73" s="25"/>
      <c r="B73" s="4" t="s">
        <v>130</v>
      </c>
      <c r="C73" s="21" t="s">
        <v>58</v>
      </c>
      <c r="D73" s="21" t="s">
        <v>88</v>
      </c>
      <c r="E73" s="21"/>
      <c r="F73" s="98">
        <v>2600</v>
      </c>
      <c r="G73" s="21">
        <f>E73+F73</f>
        <v>2600</v>
      </c>
    </row>
    <row r="74" spans="1:7" ht="83.25" customHeight="1">
      <c r="A74" s="25"/>
      <c r="B74" s="4" t="s">
        <v>131</v>
      </c>
      <c r="C74" s="21" t="s">
        <v>58</v>
      </c>
      <c r="D74" s="21" t="s">
        <v>88</v>
      </c>
      <c r="E74" s="21"/>
      <c r="F74" s="115">
        <v>2480</v>
      </c>
      <c r="G74" s="21">
        <f>E74+F74</f>
        <v>2480</v>
      </c>
    </row>
    <row r="75" spans="1:7" ht="126.75" customHeight="1">
      <c r="A75" s="25"/>
      <c r="B75" s="4" t="s">
        <v>166</v>
      </c>
      <c r="C75" s="21" t="s">
        <v>70</v>
      </c>
      <c r="D75" s="21" t="s">
        <v>132</v>
      </c>
      <c r="E75" s="21">
        <v>20</v>
      </c>
      <c r="F75" s="21"/>
      <c r="G75" s="21">
        <f>E75+F75</f>
        <v>20</v>
      </c>
    </row>
    <row r="76" spans="1:7" ht="21.75" customHeight="1">
      <c r="A76" s="25">
        <v>3</v>
      </c>
      <c r="B76" s="26" t="s">
        <v>26</v>
      </c>
      <c r="C76" s="21"/>
      <c r="D76" s="21"/>
      <c r="E76" s="21"/>
      <c r="F76" s="21"/>
      <c r="G76" s="21"/>
    </row>
    <row r="77" spans="1:7" ht="67.5" customHeight="1">
      <c r="A77" s="21"/>
      <c r="B77" s="4" t="s">
        <v>133</v>
      </c>
      <c r="C77" s="21" t="s">
        <v>74</v>
      </c>
      <c r="D77" s="21" t="s">
        <v>75</v>
      </c>
      <c r="E77" s="27">
        <v>3021</v>
      </c>
      <c r="F77" s="27"/>
      <c r="G77" s="27">
        <f>E77</f>
        <v>3021</v>
      </c>
    </row>
    <row r="78" spans="1:7" ht="93" customHeight="1">
      <c r="A78" s="21"/>
      <c r="B78" s="4" t="s">
        <v>134</v>
      </c>
      <c r="C78" s="21" t="s">
        <v>74</v>
      </c>
      <c r="D78" s="21" t="s">
        <v>75</v>
      </c>
      <c r="E78" s="21"/>
      <c r="F78" s="99">
        <v>29</v>
      </c>
      <c r="G78" s="27">
        <f>F78</f>
        <v>29</v>
      </c>
    </row>
    <row r="79" spans="1:7" ht="94.5">
      <c r="A79" s="21"/>
      <c r="B79" s="4" t="s">
        <v>135</v>
      </c>
      <c r="C79" s="21" t="s">
        <v>74</v>
      </c>
      <c r="D79" s="21" t="s">
        <v>75</v>
      </c>
      <c r="E79" s="27"/>
      <c r="F79" s="116">
        <v>25</v>
      </c>
      <c r="G79" s="27">
        <f>F79</f>
        <v>25</v>
      </c>
    </row>
    <row r="80" spans="1:7" ht="71.25" customHeight="1">
      <c r="A80" s="121"/>
      <c r="B80" s="4" t="s">
        <v>213</v>
      </c>
      <c r="C80" s="121" t="s">
        <v>74</v>
      </c>
      <c r="D80" s="121" t="s">
        <v>75</v>
      </c>
      <c r="E80" s="117">
        <v>45000</v>
      </c>
      <c r="F80" s="116"/>
      <c r="G80" s="27">
        <f>E80</f>
        <v>45000</v>
      </c>
    </row>
    <row r="81" spans="1:7" ht="15.75">
      <c r="A81" s="25">
        <v>4</v>
      </c>
      <c r="B81" s="26" t="s">
        <v>27</v>
      </c>
      <c r="C81" s="21"/>
      <c r="D81" s="21"/>
      <c r="E81" s="21"/>
      <c r="F81" s="21"/>
      <c r="G81" s="21"/>
    </row>
    <row r="82" spans="1:7" ht="192" customHeight="1">
      <c r="A82" s="21"/>
      <c r="B82" s="4" t="s">
        <v>136</v>
      </c>
      <c r="C82" s="21" t="s">
        <v>76</v>
      </c>
      <c r="D82" s="21" t="s">
        <v>75</v>
      </c>
      <c r="E82" s="100">
        <v>108.3</v>
      </c>
      <c r="F82" s="100">
        <v>100</v>
      </c>
      <c r="G82" s="100">
        <v>104.5</v>
      </c>
    </row>
    <row r="83" spans="1:7" ht="188.25" customHeight="1">
      <c r="A83" s="21"/>
      <c r="B83" s="4" t="s">
        <v>137</v>
      </c>
      <c r="C83" s="21" t="s">
        <v>76</v>
      </c>
      <c r="D83" s="21" t="s">
        <v>75</v>
      </c>
      <c r="E83" s="100">
        <v>100</v>
      </c>
      <c r="F83" s="100" t="s">
        <v>205</v>
      </c>
      <c r="G83" s="100">
        <v>143.5</v>
      </c>
    </row>
    <row r="84" ht="15.75">
      <c r="A84" s="1"/>
    </row>
    <row r="85" spans="1:7" ht="22.5" customHeight="1">
      <c r="A85" s="174" t="s">
        <v>165</v>
      </c>
      <c r="B85" s="175"/>
      <c r="C85" s="175"/>
      <c r="D85" s="11"/>
      <c r="E85" s="5"/>
      <c r="F85" s="195" t="s">
        <v>176</v>
      </c>
      <c r="G85" s="195"/>
    </row>
    <row r="86" spans="1:7" ht="19.5" customHeight="1">
      <c r="A86" s="3"/>
      <c r="B86" s="34"/>
      <c r="D86" s="10" t="s">
        <v>28</v>
      </c>
      <c r="F86" s="173"/>
      <c r="G86" s="173"/>
    </row>
    <row r="87" spans="1:7" ht="18" customHeight="1">
      <c r="A87" s="172" t="s">
        <v>29</v>
      </c>
      <c r="B87" s="172"/>
      <c r="C87" s="34"/>
      <c r="D87" s="34"/>
      <c r="F87" s="54"/>
      <c r="G87" s="54"/>
    </row>
    <row r="88" spans="1:7" ht="22.5" customHeight="1">
      <c r="A88" s="7" t="s">
        <v>164</v>
      </c>
      <c r="B88" s="33"/>
      <c r="C88" s="34"/>
      <c r="D88" s="34"/>
      <c r="F88" s="54"/>
      <c r="G88" s="54"/>
    </row>
    <row r="89" spans="1:7" ht="23.25" customHeight="1">
      <c r="A89" s="174" t="s">
        <v>167</v>
      </c>
      <c r="B89" s="174"/>
      <c r="C89" s="174"/>
      <c r="D89" s="11"/>
      <c r="E89" s="5"/>
      <c r="F89" s="195" t="s">
        <v>177</v>
      </c>
      <c r="G89" s="195"/>
    </row>
    <row r="90" spans="1:7" ht="15.75" customHeight="1">
      <c r="A90" s="12"/>
      <c r="B90" s="34"/>
      <c r="C90" s="34"/>
      <c r="D90" s="10" t="s">
        <v>28</v>
      </c>
      <c r="F90" s="170"/>
      <c r="G90" s="170"/>
    </row>
    <row r="91" ht="15">
      <c r="A91" s="8" t="s">
        <v>37</v>
      </c>
    </row>
    <row r="92" ht="15">
      <c r="A92" s="9" t="s">
        <v>38</v>
      </c>
    </row>
  </sheetData>
  <sheetProtection/>
  <mergeCells count="48">
    <mergeCell ref="F85:G85"/>
    <mergeCell ref="A87:B87"/>
    <mergeCell ref="A89:C89"/>
    <mergeCell ref="F89:G89"/>
    <mergeCell ref="F1:G3"/>
    <mergeCell ref="E5:G5"/>
    <mergeCell ref="E6:G6"/>
    <mergeCell ref="E7:G7"/>
    <mergeCell ref="E8:G8"/>
    <mergeCell ref="E9:G9"/>
    <mergeCell ref="O17:P17"/>
    <mergeCell ref="I18:K18"/>
    <mergeCell ref="L18:M18"/>
    <mergeCell ref="O18:P18"/>
    <mergeCell ref="E10:G10"/>
    <mergeCell ref="A13:G13"/>
    <mergeCell ref="A14:G14"/>
    <mergeCell ref="L17:M17"/>
    <mergeCell ref="B31:G31"/>
    <mergeCell ref="O20:P20"/>
    <mergeCell ref="E21:F21"/>
    <mergeCell ref="K21:M21"/>
    <mergeCell ref="N21:O21"/>
    <mergeCell ref="E22:F22"/>
    <mergeCell ref="K22:L22"/>
    <mergeCell ref="M22:O22"/>
    <mergeCell ref="I20:K20"/>
    <mergeCell ref="L20:M20"/>
    <mergeCell ref="B33:G33"/>
    <mergeCell ref="B34:G34"/>
    <mergeCell ref="A44:B44"/>
    <mergeCell ref="A46:A47"/>
    <mergeCell ref="B46:G46"/>
    <mergeCell ref="B23:G23"/>
    <mergeCell ref="B24:G24"/>
    <mergeCell ref="B25:G25"/>
    <mergeCell ref="B27:G27"/>
    <mergeCell ref="B28:G28"/>
    <mergeCell ref="F90:G90"/>
    <mergeCell ref="A53:B53"/>
    <mergeCell ref="B55:G55"/>
    <mergeCell ref="F86:G86"/>
    <mergeCell ref="A85:C85"/>
    <mergeCell ref="C17:F17"/>
    <mergeCell ref="C18:F18"/>
    <mergeCell ref="C19:F19"/>
    <mergeCell ref="C20:F20"/>
    <mergeCell ref="B32:G32"/>
  </mergeCells>
  <printOptions/>
  <pageMargins left="0.18" right="0.16" top="0.52" bottom="0.29"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P98"/>
  <sheetViews>
    <sheetView zoomScalePageLayoutView="0" workbookViewId="0" topLeftCell="A78">
      <selection activeCell="I88" sqref="I88:O95"/>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196" t="s">
        <v>39</v>
      </c>
      <c r="G1" s="197"/>
    </row>
    <row r="2" spans="6:7" ht="15">
      <c r="F2" s="197"/>
      <c r="G2" s="197"/>
    </row>
    <row r="3" spans="6:7" ht="32.25" customHeight="1">
      <c r="F3" s="197"/>
      <c r="G3" s="197"/>
    </row>
    <row r="4" spans="1:5" ht="15.75">
      <c r="A4" s="12"/>
      <c r="E4" s="12" t="s">
        <v>0</v>
      </c>
    </row>
    <row r="5" spans="1:7" ht="15.75">
      <c r="A5" s="12"/>
      <c r="E5" s="198" t="s">
        <v>1</v>
      </c>
      <c r="F5" s="198"/>
      <c r="G5" s="198"/>
    </row>
    <row r="6" spans="1:7" ht="15.75">
      <c r="A6" s="12"/>
      <c r="B6" s="12"/>
      <c r="E6" s="199" t="s">
        <v>161</v>
      </c>
      <c r="F6" s="199"/>
      <c r="G6" s="199"/>
    </row>
    <row r="7" spans="1:7" ht="15" customHeight="1">
      <c r="A7" s="12"/>
      <c r="E7" s="200" t="s">
        <v>2</v>
      </c>
      <c r="F7" s="200"/>
      <c r="G7" s="200"/>
    </row>
    <row r="8" spans="1:7" ht="15.75">
      <c r="A8" s="12"/>
      <c r="B8" s="12"/>
      <c r="E8" s="199"/>
      <c r="F8" s="199"/>
      <c r="G8" s="199"/>
    </row>
    <row r="9" spans="1:7" ht="15" customHeight="1">
      <c r="A9" s="12"/>
      <c r="E9" s="200"/>
      <c r="F9" s="200"/>
      <c r="G9" s="200"/>
    </row>
    <row r="10" spans="1:7" ht="15.75" customHeight="1">
      <c r="A10" s="12"/>
      <c r="E10" s="193" t="str">
        <f>'201'!E10:G10</f>
        <v>05 травня 2021 р.  N 01-09-91</v>
      </c>
      <c r="F10" s="193"/>
      <c r="G10" s="193"/>
    </row>
    <row r="13" spans="1:7" ht="15.75">
      <c r="A13" s="194" t="s">
        <v>3</v>
      </c>
      <c r="B13" s="194"/>
      <c r="C13" s="194"/>
      <c r="D13" s="194"/>
      <c r="E13" s="194"/>
      <c r="F13" s="194"/>
      <c r="G13" s="194"/>
    </row>
    <row r="14" spans="1:7" ht="15.75">
      <c r="A14" s="194" t="s">
        <v>174</v>
      </c>
      <c r="B14" s="194"/>
      <c r="C14" s="194"/>
      <c r="D14" s="194"/>
      <c r="E14" s="194"/>
      <c r="F14" s="194"/>
      <c r="G14" s="194"/>
    </row>
    <row r="17" spans="1:16" s="47" customFormat="1" ht="21.75" customHeight="1">
      <c r="A17" s="38" t="s">
        <v>40</v>
      </c>
      <c r="B17" s="45">
        <v>1000000</v>
      </c>
      <c r="C17" s="176" t="s">
        <v>49</v>
      </c>
      <c r="D17" s="177"/>
      <c r="E17" s="177"/>
      <c r="F17" s="177"/>
      <c r="G17" s="37" t="s">
        <v>50</v>
      </c>
      <c r="H17" s="38"/>
      <c r="I17" s="38"/>
      <c r="J17" s="38"/>
      <c r="K17" s="38"/>
      <c r="L17" s="192"/>
      <c r="M17" s="192"/>
      <c r="N17" s="38"/>
      <c r="O17" s="192"/>
      <c r="P17" s="192"/>
    </row>
    <row r="18" spans="1:16" ht="36.75" customHeight="1">
      <c r="A18" s="35"/>
      <c r="B18" s="35" t="s">
        <v>44</v>
      </c>
      <c r="C18" s="178" t="s">
        <v>2</v>
      </c>
      <c r="D18" s="179"/>
      <c r="E18" s="179"/>
      <c r="F18" s="179"/>
      <c r="G18" s="36" t="s">
        <v>41</v>
      </c>
      <c r="H18" s="15"/>
      <c r="I18" s="180"/>
      <c r="J18" s="180"/>
      <c r="K18" s="180"/>
      <c r="L18" s="178"/>
      <c r="M18" s="178"/>
      <c r="N18" s="14"/>
      <c r="O18" s="187"/>
      <c r="P18" s="187"/>
    </row>
    <row r="19" spans="1:16" s="47" customFormat="1" ht="23.25" customHeight="1">
      <c r="A19" s="41" t="s">
        <v>42</v>
      </c>
      <c r="B19" s="45">
        <v>1010000</v>
      </c>
      <c r="C19" s="176" t="s">
        <v>49</v>
      </c>
      <c r="D19" s="177"/>
      <c r="E19" s="177"/>
      <c r="F19" s="177"/>
      <c r="G19" s="40" t="str">
        <f>G17</f>
        <v>02231293</v>
      </c>
      <c r="H19" s="41"/>
      <c r="I19" s="41"/>
      <c r="J19" s="41"/>
      <c r="K19" s="41"/>
      <c r="L19" s="41"/>
      <c r="M19" s="41"/>
      <c r="N19" s="41"/>
      <c r="O19" s="41"/>
      <c r="P19" s="41"/>
    </row>
    <row r="20" spans="1:16" ht="34.5" customHeight="1">
      <c r="A20" s="35"/>
      <c r="B20" s="35" t="s">
        <v>44</v>
      </c>
      <c r="C20" s="180" t="s">
        <v>30</v>
      </c>
      <c r="D20" s="179"/>
      <c r="E20" s="179"/>
      <c r="F20" s="179"/>
      <c r="G20" s="36" t="s">
        <v>41</v>
      </c>
      <c r="H20" s="15"/>
      <c r="I20" s="180"/>
      <c r="J20" s="180"/>
      <c r="K20" s="180"/>
      <c r="L20" s="180"/>
      <c r="M20" s="180"/>
      <c r="N20" s="14"/>
      <c r="O20" s="187"/>
      <c r="P20" s="187"/>
    </row>
    <row r="21" spans="1:16" s="39" customFormat="1" ht="36" customHeight="1">
      <c r="A21" s="42" t="s">
        <v>43</v>
      </c>
      <c r="B21" s="43">
        <v>1011080</v>
      </c>
      <c r="C21" s="43">
        <v>1080</v>
      </c>
      <c r="D21" s="44" t="s">
        <v>139</v>
      </c>
      <c r="E21" s="188" t="s">
        <v>140</v>
      </c>
      <c r="F21" s="189"/>
      <c r="G21" s="52">
        <v>22564000000</v>
      </c>
      <c r="H21" s="46"/>
      <c r="I21" s="42"/>
      <c r="J21" s="46"/>
      <c r="K21" s="190"/>
      <c r="L21" s="190"/>
      <c r="M21" s="190"/>
      <c r="N21" s="190"/>
      <c r="O21" s="190"/>
      <c r="P21" s="46"/>
    </row>
    <row r="22" spans="2:16" ht="45.75" customHeight="1">
      <c r="B22" s="18" t="s">
        <v>44</v>
      </c>
      <c r="C22" s="19" t="s">
        <v>45</v>
      </c>
      <c r="D22" s="19" t="s">
        <v>46</v>
      </c>
      <c r="E22" s="191" t="s">
        <v>47</v>
      </c>
      <c r="F22" s="191"/>
      <c r="G22" s="19" t="s">
        <v>48</v>
      </c>
      <c r="H22" s="16"/>
      <c r="I22" s="18"/>
      <c r="J22" s="18"/>
      <c r="K22" s="180"/>
      <c r="L22" s="180"/>
      <c r="M22" s="180"/>
      <c r="N22" s="180"/>
      <c r="O22" s="180"/>
      <c r="P22" s="14"/>
    </row>
    <row r="23" spans="1:7" ht="42" customHeight="1">
      <c r="A23" s="23" t="s">
        <v>4</v>
      </c>
      <c r="B23" s="172" t="s">
        <v>214</v>
      </c>
      <c r="C23" s="172"/>
      <c r="D23" s="172"/>
      <c r="E23" s="172"/>
      <c r="F23" s="172"/>
      <c r="G23" s="172"/>
    </row>
    <row r="24" spans="1:7" ht="104.25" customHeight="1">
      <c r="A24" s="23" t="s">
        <v>5</v>
      </c>
      <c r="B24" s="145" t="s">
        <v>208</v>
      </c>
      <c r="C24" s="145"/>
      <c r="D24" s="145"/>
      <c r="E24" s="145"/>
      <c r="F24" s="145"/>
      <c r="G24" s="145"/>
    </row>
    <row r="25" spans="1:7" ht="26.25" customHeight="1">
      <c r="A25" s="23" t="s">
        <v>6</v>
      </c>
      <c r="B25" s="172" t="s">
        <v>31</v>
      </c>
      <c r="C25" s="172"/>
      <c r="D25" s="172"/>
      <c r="E25" s="172"/>
      <c r="F25" s="172"/>
      <c r="G25" s="172"/>
    </row>
    <row r="26" ht="15.75">
      <c r="A26" s="1"/>
    </row>
    <row r="27" spans="1:7" ht="15.75">
      <c r="A27" s="21" t="s">
        <v>8</v>
      </c>
      <c r="B27" s="171" t="s">
        <v>32</v>
      </c>
      <c r="C27" s="171"/>
      <c r="D27" s="171"/>
      <c r="E27" s="171"/>
      <c r="F27" s="171"/>
      <c r="G27" s="171"/>
    </row>
    <row r="28" spans="1:7" ht="45" customHeight="1">
      <c r="A28" s="21"/>
      <c r="B28" s="171" t="s">
        <v>141</v>
      </c>
      <c r="C28" s="171"/>
      <c r="D28" s="171"/>
      <c r="E28" s="171"/>
      <c r="F28" s="171"/>
      <c r="G28" s="171"/>
    </row>
    <row r="29" ht="15.75">
      <c r="A29" s="1"/>
    </row>
    <row r="30" spans="1:2" ht="27" customHeight="1">
      <c r="A30" s="6" t="s">
        <v>7</v>
      </c>
      <c r="B30" s="2" t="s">
        <v>33</v>
      </c>
    </row>
    <row r="31" spans="1:7" ht="17.25" customHeight="1">
      <c r="A31" s="6"/>
      <c r="B31" s="185" t="s">
        <v>142</v>
      </c>
      <c r="C31" s="186"/>
      <c r="D31" s="186"/>
      <c r="E31" s="186"/>
      <c r="F31" s="186"/>
      <c r="G31" s="186"/>
    </row>
    <row r="32" spans="1:7" ht="36.75" customHeight="1">
      <c r="A32" s="23" t="s">
        <v>10</v>
      </c>
      <c r="B32" s="172" t="s">
        <v>34</v>
      </c>
      <c r="C32" s="172"/>
      <c r="D32" s="172"/>
      <c r="E32" s="172"/>
      <c r="F32" s="172"/>
      <c r="G32" s="172"/>
    </row>
    <row r="33" spans="1:7" ht="15.75">
      <c r="A33" s="21" t="s">
        <v>8</v>
      </c>
      <c r="B33" s="171" t="s">
        <v>9</v>
      </c>
      <c r="C33" s="171"/>
      <c r="D33" s="171"/>
      <c r="E33" s="171"/>
      <c r="F33" s="171"/>
      <c r="G33" s="171"/>
    </row>
    <row r="34" spans="1:7" ht="33.75" customHeight="1">
      <c r="A34" s="21"/>
      <c r="B34" s="181" t="s">
        <v>143</v>
      </c>
      <c r="C34" s="182"/>
      <c r="D34" s="182"/>
      <c r="E34" s="182"/>
      <c r="F34" s="182"/>
      <c r="G34" s="183"/>
    </row>
    <row r="35" spans="1:7" ht="15.75">
      <c r="A35" s="23"/>
      <c r="B35" s="20"/>
      <c r="C35" s="20"/>
      <c r="D35" s="20"/>
      <c r="E35" s="20"/>
      <c r="F35" s="20"/>
      <c r="G35" s="20"/>
    </row>
    <row r="36" spans="1:7" ht="15.75">
      <c r="A36" s="23" t="s">
        <v>16</v>
      </c>
      <c r="B36" s="7" t="s">
        <v>12</v>
      </c>
      <c r="C36" s="20"/>
      <c r="D36" s="20"/>
      <c r="E36" s="20"/>
      <c r="F36" s="20"/>
      <c r="G36" s="20"/>
    </row>
    <row r="37" spans="1:2" ht="15.75">
      <c r="A37" s="1"/>
      <c r="B37" s="2" t="s">
        <v>35</v>
      </c>
    </row>
    <row r="38" ht="15.75">
      <c r="A38" s="1"/>
    </row>
    <row r="39" spans="1:5" ht="47.25">
      <c r="A39" s="21" t="s">
        <v>8</v>
      </c>
      <c r="B39" s="21" t="s">
        <v>12</v>
      </c>
      <c r="C39" s="21" t="s">
        <v>13</v>
      </c>
      <c r="D39" s="21" t="s">
        <v>14</v>
      </c>
      <c r="E39" s="21" t="s">
        <v>15</v>
      </c>
    </row>
    <row r="40" spans="1:5" ht="15.75">
      <c r="A40" s="21">
        <v>1</v>
      </c>
      <c r="B40" s="21">
        <v>2</v>
      </c>
      <c r="C40" s="21">
        <v>3</v>
      </c>
      <c r="D40" s="21">
        <v>4</v>
      </c>
      <c r="E40" s="21">
        <v>5</v>
      </c>
    </row>
    <row r="41" spans="1:5" ht="63">
      <c r="A41" s="21"/>
      <c r="B41" s="21" t="s">
        <v>144</v>
      </c>
      <c r="C41" s="21">
        <f>18225797+9236457+7907622</f>
        <v>35369876</v>
      </c>
      <c r="D41" s="21">
        <f>721500+690000+691100</f>
        <v>2102600</v>
      </c>
      <c r="E41" s="21">
        <f>C41+D41</f>
        <v>37472476</v>
      </c>
    </row>
    <row r="42" spans="1:5" ht="78.75">
      <c r="A42" s="21"/>
      <c r="B42" s="21" t="s">
        <v>145</v>
      </c>
      <c r="C42" s="21">
        <f>5531943+1738049</f>
        <v>7269992</v>
      </c>
      <c r="D42" s="21">
        <f>2845100+131200</f>
        <v>2976300</v>
      </c>
      <c r="E42" s="21">
        <f>C42+D42</f>
        <v>10246292</v>
      </c>
    </row>
    <row r="43" spans="1:5" ht="94.5">
      <c r="A43" s="21"/>
      <c r="B43" s="21" t="s">
        <v>146</v>
      </c>
      <c r="C43" s="21">
        <f>18583423+7746294</f>
        <v>26329717</v>
      </c>
      <c r="D43" s="21">
        <f>3106200+877000+1000000</f>
        <v>4983200</v>
      </c>
      <c r="E43" s="21">
        <f>C43+D43</f>
        <v>31312917</v>
      </c>
    </row>
    <row r="44" spans="1:5" ht="31.5" customHeight="1">
      <c r="A44" s="171" t="s">
        <v>15</v>
      </c>
      <c r="B44" s="171"/>
      <c r="C44" s="21">
        <f>C41+C42+C43</f>
        <v>68969585</v>
      </c>
      <c r="D44" s="21">
        <f>D41+D42+D43</f>
        <v>10062100</v>
      </c>
      <c r="E44" s="21">
        <f>C44+D44</f>
        <v>79031685</v>
      </c>
    </row>
    <row r="45" ht="15.75">
      <c r="A45" s="1"/>
    </row>
    <row r="46" spans="1:7" ht="15.75">
      <c r="A46" s="184" t="s">
        <v>19</v>
      </c>
      <c r="B46" s="172" t="s">
        <v>17</v>
      </c>
      <c r="C46" s="172"/>
      <c r="D46" s="172"/>
      <c r="E46" s="172"/>
      <c r="F46" s="172"/>
      <c r="G46" s="172"/>
    </row>
    <row r="47" spans="1:2" ht="15.75">
      <c r="A47" s="184"/>
      <c r="B47" s="12" t="s">
        <v>11</v>
      </c>
    </row>
    <row r="48" ht="15.75">
      <c r="A48" s="1"/>
    </row>
    <row r="49" ht="15.75">
      <c r="A49" s="1"/>
    </row>
    <row r="50" spans="1:5" ht="63">
      <c r="A50" s="21" t="s">
        <v>8</v>
      </c>
      <c r="B50" s="21" t="s">
        <v>18</v>
      </c>
      <c r="C50" s="21" t="s">
        <v>13</v>
      </c>
      <c r="D50" s="21" t="s">
        <v>14</v>
      </c>
      <c r="E50" s="21" t="s">
        <v>15</v>
      </c>
    </row>
    <row r="51" spans="1:5" ht="15.75">
      <c r="A51" s="21">
        <v>1</v>
      </c>
      <c r="B51" s="21">
        <v>2</v>
      </c>
      <c r="C51" s="21">
        <v>3</v>
      </c>
      <c r="D51" s="21">
        <v>4</v>
      </c>
      <c r="E51" s="21">
        <v>5</v>
      </c>
    </row>
    <row r="52" spans="1:5" ht="141.75">
      <c r="A52" s="21"/>
      <c r="B52" s="4" t="s">
        <v>175</v>
      </c>
      <c r="C52" s="21">
        <f>C44</f>
        <v>68969585</v>
      </c>
      <c r="D52" s="21">
        <f>D44</f>
        <v>10062100</v>
      </c>
      <c r="E52" s="21">
        <f>C52+D52</f>
        <v>79031685</v>
      </c>
    </row>
    <row r="53" spans="1:5" ht="24.75" customHeight="1">
      <c r="A53" s="171" t="s">
        <v>15</v>
      </c>
      <c r="B53" s="171"/>
      <c r="C53" s="21">
        <f>C52</f>
        <v>68969585</v>
      </c>
      <c r="D53" s="21">
        <f>D52</f>
        <v>10062100</v>
      </c>
      <c r="E53" s="21">
        <f>E52</f>
        <v>79031685</v>
      </c>
    </row>
    <row r="54" ht="15.75">
      <c r="A54" s="1"/>
    </row>
    <row r="55" spans="1:7" ht="15.75">
      <c r="A55" s="23" t="s">
        <v>36</v>
      </c>
      <c r="B55" s="172" t="s">
        <v>20</v>
      </c>
      <c r="C55" s="172"/>
      <c r="D55" s="172"/>
      <c r="E55" s="172"/>
      <c r="F55" s="172"/>
      <c r="G55" s="172"/>
    </row>
    <row r="56" ht="15.75">
      <c r="A56" s="1"/>
    </row>
    <row r="57" spans="1:7" ht="46.5" customHeight="1">
      <c r="A57" s="21" t="s">
        <v>8</v>
      </c>
      <c r="B57" s="21" t="s">
        <v>21</v>
      </c>
      <c r="C57" s="21" t="s">
        <v>22</v>
      </c>
      <c r="D57" s="21" t="s">
        <v>23</v>
      </c>
      <c r="E57" s="21" t="s">
        <v>13</v>
      </c>
      <c r="F57" s="21" t="s">
        <v>14</v>
      </c>
      <c r="G57" s="21" t="s">
        <v>15</v>
      </c>
    </row>
    <row r="58" spans="1:7" ht="15.75">
      <c r="A58" s="21">
        <v>1</v>
      </c>
      <c r="B58" s="21">
        <v>2</v>
      </c>
      <c r="C58" s="21">
        <v>3</v>
      </c>
      <c r="D58" s="21">
        <v>4</v>
      </c>
      <c r="E58" s="21">
        <v>5</v>
      </c>
      <c r="F58" s="21">
        <v>6</v>
      </c>
      <c r="G58" s="21">
        <v>7</v>
      </c>
    </row>
    <row r="59" spans="1:7" ht="15.75">
      <c r="A59" s="25">
        <v>1</v>
      </c>
      <c r="B59" s="26" t="s">
        <v>24</v>
      </c>
      <c r="C59" s="21"/>
      <c r="D59" s="21"/>
      <c r="E59" s="21"/>
      <c r="F59" s="21"/>
      <c r="G59" s="21"/>
    </row>
    <row r="60" spans="1:7" ht="31.5">
      <c r="A60" s="21"/>
      <c r="B60" s="4" t="s">
        <v>106</v>
      </c>
      <c r="C60" s="21" t="s">
        <v>58</v>
      </c>
      <c r="D60" s="21" t="s">
        <v>59</v>
      </c>
      <c r="E60" s="21">
        <f>E61+E62+E63</f>
        <v>7</v>
      </c>
      <c r="F60" s="48">
        <f>F61+F62+F63</f>
        <v>7</v>
      </c>
      <c r="G60" s="48">
        <f>G61+G62+G63</f>
        <v>7</v>
      </c>
    </row>
    <row r="61" spans="1:7" ht="21.75" customHeight="1">
      <c r="A61" s="21"/>
      <c r="B61" s="4" t="s">
        <v>147</v>
      </c>
      <c r="C61" s="21" t="s">
        <v>58</v>
      </c>
      <c r="D61" s="21" t="s">
        <v>59</v>
      </c>
      <c r="E61" s="21">
        <v>3</v>
      </c>
      <c r="F61" s="48">
        <v>3</v>
      </c>
      <c r="G61" s="48">
        <v>3</v>
      </c>
    </row>
    <row r="62" spans="1:7" ht="18.75" customHeight="1">
      <c r="A62" s="21"/>
      <c r="B62" s="4" t="s">
        <v>148</v>
      </c>
      <c r="C62" s="21" t="s">
        <v>58</v>
      </c>
      <c r="D62" s="21" t="s">
        <v>59</v>
      </c>
      <c r="E62" s="21">
        <v>2</v>
      </c>
      <c r="F62" s="48">
        <v>2</v>
      </c>
      <c r="G62" s="48">
        <v>2</v>
      </c>
    </row>
    <row r="63" spans="1:7" ht="15.75">
      <c r="A63" s="21"/>
      <c r="B63" s="4" t="s">
        <v>149</v>
      </c>
      <c r="C63" s="21" t="s">
        <v>58</v>
      </c>
      <c r="D63" s="21" t="s">
        <v>59</v>
      </c>
      <c r="E63" s="21">
        <v>2</v>
      </c>
      <c r="F63" s="48">
        <v>2</v>
      </c>
      <c r="G63" s="48">
        <v>2</v>
      </c>
    </row>
    <row r="64" spans="1:7" ht="39" customHeight="1">
      <c r="A64" s="21"/>
      <c r="B64" s="4" t="s">
        <v>60</v>
      </c>
      <c r="C64" s="21" t="s">
        <v>58</v>
      </c>
      <c r="D64" s="21" t="s">
        <v>65</v>
      </c>
      <c r="E64" s="21">
        <f>E65+E66+E67+E68+E69</f>
        <v>460</v>
      </c>
      <c r="F64" s="98">
        <f>F65+F66+F67+F68+F69</f>
        <v>42.47</v>
      </c>
      <c r="G64" s="21">
        <f>G65+G66+G67+G68+G69</f>
        <v>502.47</v>
      </c>
    </row>
    <row r="65" spans="1:7" ht="22.5" customHeight="1">
      <c r="A65" s="21"/>
      <c r="B65" s="4" t="s">
        <v>61</v>
      </c>
      <c r="C65" s="21" t="s">
        <v>58</v>
      </c>
      <c r="D65" s="21" t="s">
        <v>65</v>
      </c>
      <c r="E65" s="21">
        <v>19</v>
      </c>
      <c r="F65" s="98"/>
      <c r="G65" s="21">
        <f aca="true" t="shared" si="0" ref="G65:G73">E65+F65</f>
        <v>19</v>
      </c>
    </row>
    <row r="66" spans="1:7" ht="32.25" customHeight="1">
      <c r="A66" s="21"/>
      <c r="B66" s="4" t="s">
        <v>150</v>
      </c>
      <c r="C66" s="21" t="s">
        <v>58</v>
      </c>
      <c r="D66" s="21" t="s">
        <v>65</v>
      </c>
      <c r="E66" s="21">
        <f>283.25+57+7.5+2.5</f>
        <v>350.25</v>
      </c>
      <c r="F66" s="98">
        <v>36.72</v>
      </c>
      <c r="G66" s="21">
        <f t="shared" si="0"/>
        <v>386.97</v>
      </c>
    </row>
    <row r="67" spans="1:7" ht="23.25" customHeight="1">
      <c r="A67" s="21"/>
      <c r="B67" s="4" t="s">
        <v>62</v>
      </c>
      <c r="C67" s="21" t="s">
        <v>58</v>
      </c>
      <c r="D67" s="21" t="s">
        <v>65</v>
      </c>
      <c r="E67" s="21">
        <v>8</v>
      </c>
      <c r="F67" s="21">
        <v>1.5</v>
      </c>
      <c r="G67" s="21">
        <f t="shared" si="0"/>
        <v>9.5</v>
      </c>
    </row>
    <row r="68" spans="1:7" ht="24.75" customHeight="1">
      <c r="A68" s="21"/>
      <c r="B68" s="4" t="s">
        <v>63</v>
      </c>
      <c r="C68" s="21" t="s">
        <v>58</v>
      </c>
      <c r="D68" s="21" t="s">
        <v>65</v>
      </c>
      <c r="E68" s="21">
        <v>15.5</v>
      </c>
      <c r="F68" s="21">
        <v>1.5</v>
      </c>
      <c r="G68" s="21">
        <f t="shared" si="0"/>
        <v>17</v>
      </c>
    </row>
    <row r="69" spans="1:7" ht="39" customHeight="1">
      <c r="A69" s="21"/>
      <c r="B69" s="4" t="s">
        <v>64</v>
      </c>
      <c r="C69" s="21" t="s">
        <v>58</v>
      </c>
      <c r="D69" s="21" t="s">
        <v>65</v>
      </c>
      <c r="E69" s="21">
        <v>67.25</v>
      </c>
      <c r="F69" s="21">
        <v>2.75</v>
      </c>
      <c r="G69" s="21">
        <f t="shared" si="0"/>
        <v>70</v>
      </c>
    </row>
    <row r="70" spans="1:7" ht="82.5" customHeight="1">
      <c r="A70" s="21"/>
      <c r="B70" s="4" t="s">
        <v>151</v>
      </c>
      <c r="C70" s="21" t="s">
        <v>72</v>
      </c>
      <c r="D70" s="21" t="s">
        <v>86</v>
      </c>
      <c r="E70" s="21">
        <f>C53</f>
        <v>68969585</v>
      </c>
      <c r="F70" s="21"/>
      <c r="G70" s="21">
        <f t="shared" si="0"/>
        <v>68969585</v>
      </c>
    </row>
    <row r="71" spans="1:7" ht="68.25" customHeight="1">
      <c r="A71" s="21"/>
      <c r="B71" s="4" t="s">
        <v>152</v>
      </c>
      <c r="C71" s="21" t="s">
        <v>72</v>
      </c>
      <c r="D71" s="21" t="s">
        <v>86</v>
      </c>
      <c r="E71" s="21"/>
      <c r="F71" s="114">
        <f>D53-1000000</f>
        <v>9062100</v>
      </c>
      <c r="G71" s="21">
        <f t="shared" si="0"/>
        <v>9062100</v>
      </c>
    </row>
    <row r="72" spans="1:7" ht="60" customHeight="1">
      <c r="A72" s="21"/>
      <c r="B72" s="4" t="s">
        <v>153</v>
      </c>
      <c r="C72" s="21" t="s">
        <v>72</v>
      </c>
      <c r="D72" s="21" t="s">
        <v>86</v>
      </c>
      <c r="E72" s="21"/>
      <c r="F72" s="21">
        <f>2916000+5631300</f>
        <v>8547300</v>
      </c>
      <c r="G72" s="21">
        <f t="shared" si="0"/>
        <v>8547300</v>
      </c>
    </row>
    <row r="73" spans="1:7" ht="84.75" customHeight="1">
      <c r="A73" s="121"/>
      <c r="B73" s="4" t="s">
        <v>215</v>
      </c>
      <c r="C73" s="121" t="s">
        <v>72</v>
      </c>
      <c r="D73" s="121" t="s">
        <v>86</v>
      </c>
      <c r="E73" s="121"/>
      <c r="F73" s="114">
        <v>1000000</v>
      </c>
      <c r="G73" s="121">
        <f t="shared" si="0"/>
        <v>1000000</v>
      </c>
    </row>
    <row r="74" spans="1:7" ht="15.75">
      <c r="A74" s="25">
        <v>2</v>
      </c>
      <c r="B74" s="26" t="s">
        <v>25</v>
      </c>
      <c r="C74" s="21"/>
      <c r="D74" s="21"/>
      <c r="E74" s="21"/>
      <c r="F74" s="21"/>
      <c r="G74" s="21"/>
    </row>
    <row r="75" spans="1:7" ht="70.5" customHeight="1">
      <c r="A75" s="25"/>
      <c r="B75" s="4" t="s">
        <v>155</v>
      </c>
      <c r="C75" s="21" t="s">
        <v>70</v>
      </c>
      <c r="D75" s="21" t="s">
        <v>88</v>
      </c>
      <c r="E75" s="98">
        <f>E76+E77+E78</f>
        <v>2985</v>
      </c>
      <c r="F75" s="98">
        <f>F76+F77+F78</f>
        <v>1350</v>
      </c>
      <c r="G75" s="98">
        <f>G76+G77+G78</f>
        <v>4335</v>
      </c>
    </row>
    <row r="76" spans="1:7" ht="25.5" customHeight="1">
      <c r="A76" s="25"/>
      <c r="B76" s="4" t="s">
        <v>156</v>
      </c>
      <c r="C76" s="21" t="s">
        <v>58</v>
      </c>
      <c r="D76" s="21" t="s">
        <v>88</v>
      </c>
      <c r="E76" s="98">
        <f>603+310+330</f>
        <v>1243</v>
      </c>
      <c r="F76" s="98">
        <f>50+50+120</f>
        <v>220</v>
      </c>
      <c r="G76" s="98">
        <f>E76+F76</f>
        <v>1463</v>
      </c>
    </row>
    <row r="77" spans="1:7" ht="25.5" customHeight="1">
      <c r="A77" s="25"/>
      <c r="B77" s="4" t="s">
        <v>157</v>
      </c>
      <c r="C77" s="21" t="s">
        <v>58</v>
      </c>
      <c r="D77" s="21" t="s">
        <v>88</v>
      </c>
      <c r="E77" s="98">
        <f>470+20+92</f>
        <v>582</v>
      </c>
      <c r="F77" s="98">
        <f>430+10</f>
        <v>440</v>
      </c>
      <c r="G77" s="98">
        <f>E77+F77</f>
        <v>1022</v>
      </c>
    </row>
    <row r="78" spans="1:7" ht="25.5" customHeight="1">
      <c r="A78" s="25"/>
      <c r="B78" s="4" t="s">
        <v>158</v>
      </c>
      <c r="C78" s="21" t="s">
        <v>58</v>
      </c>
      <c r="D78" s="21" t="s">
        <v>88</v>
      </c>
      <c r="E78" s="98">
        <f>670+100+390</f>
        <v>1160</v>
      </c>
      <c r="F78" s="98">
        <f>570+120</f>
        <v>690</v>
      </c>
      <c r="G78" s="98">
        <f>E78+F78</f>
        <v>1850</v>
      </c>
    </row>
    <row r="79" spans="1:7" ht="45.75" customHeight="1">
      <c r="A79" s="25"/>
      <c r="B79" s="4" t="s">
        <v>154</v>
      </c>
      <c r="C79" s="21" t="s">
        <v>70</v>
      </c>
      <c r="D79" s="21" t="s">
        <v>88</v>
      </c>
      <c r="E79" s="21">
        <v>950</v>
      </c>
      <c r="F79" s="21"/>
      <c r="G79" s="21">
        <f>E79+F79</f>
        <v>950</v>
      </c>
    </row>
    <row r="80" spans="1:7" ht="38.25" customHeight="1">
      <c r="A80" s="25"/>
      <c r="B80" s="4" t="s">
        <v>232</v>
      </c>
      <c r="C80" s="121" t="s">
        <v>58</v>
      </c>
      <c r="D80" s="121" t="s">
        <v>132</v>
      </c>
      <c r="E80" s="121"/>
      <c r="F80" s="114">
        <v>1</v>
      </c>
      <c r="G80" s="121">
        <v>1</v>
      </c>
    </row>
    <row r="81" spans="1:7" ht="18" customHeight="1">
      <c r="A81" s="25">
        <v>3</v>
      </c>
      <c r="B81" s="26" t="s">
        <v>26</v>
      </c>
      <c r="C81" s="21"/>
      <c r="D81" s="21"/>
      <c r="E81" s="21"/>
      <c r="F81" s="21"/>
      <c r="G81" s="21"/>
    </row>
    <row r="82" spans="1:7" ht="78.75">
      <c r="A82" s="21"/>
      <c r="B82" s="4" t="s">
        <v>159</v>
      </c>
      <c r="C82" s="21" t="s">
        <v>74</v>
      </c>
      <c r="D82" s="21" t="s">
        <v>75</v>
      </c>
      <c r="E82" s="27">
        <f>C44/E75</f>
        <v>23105.388609715243</v>
      </c>
      <c r="F82" s="27">
        <f>(D44-1000000)/F75</f>
        <v>6712.666666666667</v>
      </c>
      <c r="G82" s="27">
        <f>(E44-1000000)/G75</f>
        <v>18000.388696655133</v>
      </c>
    </row>
    <row r="83" spans="1:7" ht="21" customHeight="1">
      <c r="A83" s="21"/>
      <c r="B83" s="4" t="s">
        <v>156</v>
      </c>
      <c r="C83" s="21" t="s">
        <v>74</v>
      </c>
      <c r="D83" s="21" t="s">
        <v>75</v>
      </c>
      <c r="E83" s="27">
        <f aca="true" t="shared" si="1" ref="E83:G84">C41/E76</f>
        <v>28455.250201126306</v>
      </c>
      <c r="F83" s="27">
        <f t="shared" si="1"/>
        <v>9557.272727272728</v>
      </c>
      <c r="G83" s="27">
        <f t="shared" si="1"/>
        <v>25613.44907723855</v>
      </c>
    </row>
    <row r="84" spans="1:7" ht="21" customHeight="1">
      <c r="A84" s="21"/>
      <c r="B84" s="4" t="s">
        <v>157</v>
      </c>
      <c r="C84" s="21" t="s">
        <v>74</v>
      </c>
      <c r="D84" s="21" t="s">
        <v>75</v>
      </c>
      <c r="E84" s="27">
        <f t="shared" si="1"/>
        <v>12491.395189003437</v>
      </c>
      <c r="F84" s="27">
        <f t="shared" si="1"/>
        <v>6764.318181818182</v>
      </c>
      <c r="G84" s="27">
        <f t="shared" si="1"/>
        <v>10025.72602739726</v>
      </c>
    </row>
    <row r="85" spans="1:7" ht="21" customHeight="1">
      <c r="A85" s="21"/>
      <c r="B85" s="4" t="s">
        <v>158</v>
      </c>
      <c r="C85" s="21" t="s">
        <v>74</v>
      </c>
      <c r="D85" s="21" t="s">
        <v>75</v>
      </c>
      <c r="E85" s="27">
        <f>C43/E78</f>
        <v>22698.031896551725</v>
      </c>
      <c r="F85" s="27">
        <f>(D43-1000000)/F78</f>
        <v>5772.753623188406</v>
      </c>
      <c r="G85" s="27">
        <f>(E43-1000000)/G78</f>
        <v>16385.36054054054</v>
      </c>
    </row>
    <row r="86" spans="1:7" ht="15.75">
      <c r="A86" s="25">
        <v>4</v>
      </c>
      <c r="B86" s="26" t="s">
        <v>27</v>
      </c>
      <c r="C86" s="21"/>
      <c r="D86" s="21"/>
      <c r="E86" s="21"/>
      <c r="F86" s="21"/>
      <c r="G86" s="21"/>
    </row>
    <row r="87" spans="1:7" ht="132.75" customHeight="1">
      <c r="A87" s="4"/>
      <c r="B87" s="4" t="s">
        <v>160</v>
      </c>
      <c r="C87" s="21" t="s">
        <v>76</v>
      </c>
      <c r="D87" s="21" t="s">
        <v>75</v>
      </c>
      <c r="E87" s="29"/>
      <c r="F87" s="99">
        <v>113</v>
      </c>
      <c r="G87" s="99">
        <f>F87</f>
        <v>113</v>
      </c>
    </row>
    <row r="88" spans="1:11" ht="168" customHeight="1">
      <c r="A88" s="4"/>
      <c r="B88" s="83" t="s">
        <v>230</v>
      </c>
      <c r="C88" s="130" t="s">
        <v>76</v>
      </c>
      <c r="D88" s="130" t="s">
        <v>75</v>
      </c>
      <c r="E88" s="29"/>
      <c r="F88" s="100">
        <v>84.1</v>
      </c>
      <c r="G88" s="100">
        <f>F88</f>
        <v>84.1</v>
      </c>
      <c r="I88" s="55"/>
      <c r="J88" s="55"/>
      <c r="K88" s="55"/>
    </row>
    <row r="89" spans="1:11" ht="15.75">
      <c r="A89" s="1"/>
      <c r="I89" s="55"/>
      <c r="J89" s="55"/>
      <c r="K89" s="55"/>
    </row>
    <row r="90" spans="1:11" ht="15.75">
      <c r="A90" s="1"/>
      <c r="I90" s="55"/>
      <c r="J90" s="55"/>
      <c r="K90" s="55"/>
    </row>
    <row r="91" spans="1:11" ht="22.5" customHeight="1">
      <c r="A91" s="174" t="s">
        <v>165</v>
      </c>
      <c r="B91" s="175"/>
      <c r="C91" s="175"/>
      <c r="D91" s="11"/>
      <c r="E91" s="5"/>
      <c r="F91" s="195" t="s">
        <v>176</v>
      </c>
      <c r="G91" s="195"/>
      <c r="I91" s="55"/>
      <c r="J91" s="55"/>
      <c r="K91" s="55"/>
    </row>
    <row r="92" spans="1:11" ht="15.75">
      <c r="A92" s="3"/>
      <c r="B92" s="34"/>
      <c r="D92" s="10" t="s">
        <v>28</v>
      </c>
      <c r="F92" s="173"/>
      <c r="G92" s="173"/>
      <c r="I92" s="55"/>
      <c r="J92" s="55"/>
      <c r="K92" s="55"/>
    </row>
    <row r="93" spans="1:11" ht="15.75">
      <c r="A93" s="172" t="s">
        <v>29</v>
      </c>
      <c r="B93" s="172"/>
      <c r="C93" s="34"/>
      <c r="D93" s="34"/>
      <c r="F93" s="54"/>
      <c r="G93" s="54"/>
      <c r="I93" s="55"/>
      <c r="J93" s="55"/>
      <c r="K93" s="55"/>
    </row>
    <row r="94" spans="1:11" ht="24.75" customHeight="1">
      <c r="A94" s="7" t="s">
        <v>164</v>
      </c>
      <c r="B94" s="33"/>
      <c r="C94" s="34"/>
      <c r="D94" s="34"/>
      <c r="F94" s="54"/>
      <c r="G94" s="54"/>
      <c r="I94" s="55"/>
      <c r="J94" s="55"/>
      <c r="K94" s="55"/>
    </row>
    <row r="95" spans="1:7" ht="24.75" customHeight="1">
      <c r="A95" s="174" t="s">
        <v>167</v>
      </c>
      <c r="B95" s="174"/>
      <c r="C95" s="174"/>
      <c r="D95" s="11"/>
      <c r="E95" s="5"/>
      <c r="F95" s="195" t="s">
        <v>177</v>
      </c>
      <c r="G95" s="195"/>
    </row>
    <row r="96" spans="1:7" ht="15.75">
      <c r="A96" s="12"/>
      <c r="B96" s="34"/>
      <c r="C96" s="34"/>
      <c r="D96" s="10" t="s">
        <v>28</v>
      </c>
      <c r="F96" s="170"/>
      <c r="G96" s="170"/>
    </row>
    <row r="97" ht="15">
      <c r="A97" s="8" t="s">
        <v>37</v>
      </c>
    </row>
    <row r="98" ht="15">
      <c r="A98" s="9" t="s">
        <v>38</v>
      </c>
    </row>
  </sheetData>
  <sheetProtection/>
  <mergeCells count="48">
    <mergeCell ref="F91:G91"/>
    <mergeCell ref="A93:B93"/>
    <mergeCell ref="A95:C95"/>
    <mergeCell ref="F95:G95"/>
    <mergeCell ref="F1:G3"/>
    <mergeCell ref="E5:G5"/>
    <mergeCell ref="E6:G6"/>
    <mergeCell ref="E7:G7"/>
    <mergeCell ref="E8:G8"/>
    <mergeCell ref="E9:G9"/>
    <mergeCell ref="O17:P17"/>
    <mergeCell ref="I18:K18"/>
    <mergeCell ref="L18:M18"/>
    <mergeCell ref="O18:P18"/>
    <mergeCell ref="E10:G10"/>
    <mergeCell ref="A13:G13"/>
    <mergeCell ref="A14:G14"/>
    <mergeCell ref="L17:M17"/>
    <mergeCell ref="B31:G31"/>
    <mergeCell ref="O20:P20"/>
    <mergeCell ref="E21:F21"/>
    <mergeCell ref="K21:M21"/>
    <mergeCell ref="N21:O21"/>
    <mergeCell ref="E22:F22"/>
    <mergeCell ref="K22:L22"/>
    <mergeCell ref="M22:O22"/>
    <mergeCell ref="I20:K20"/>
    <mergeCell ref="L20:M20"/>
    <mergeCell ref="B33:G33"/>
    <mergeCell ref="B34:G34"/>
    <mergeCell ref="A44:B44"/>
    <mergeCell ref="A46:A47"/>
    <mergeCell ref="B46:G46"/>
    <mergeCell ref="B23:G23"/>
    <mergeCell ref="B24:G24"/>
    <mergeCell ref="B25:G25"/>
    <mergeCell ref="B27:G27"/>
    <mergeCell ref="B28:G28"/>
    <mergeCell ref="F96:G96"/>
    <mergeCell ref="A53:B53"/>
    <mergeCell ref="B55:G55"/>
    <mergeCell ref="F92:G92"/>
    <mergeCell ref="A91:C91"/>
    <mergeCell ref="C17:F17"/>
    <mergeCell ref="C18:F18"/>
    <mergeCell ref="C19:F19"/>
    <mergeCell ref="C20:F20"/>
    <mergeCell ref="B32:G32"/>
  </mergeCells>
  <printOptions/>
  <pageMargins left="0.18" right="0.16" top="0.52" bottom="0.29"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P87"/>
  <sheetViews>
    <sheetView zoomScalePageLayoutView="0" workbookViewId="0" topLeftCell="A64">
      <selection activeCell="G78" sqref="G78"/>
    </sheetView>
  </sheetViews>
  <sheetFormatPr defaultColWidth="9.140625" defaultRowHeight="15"/>
  <cols>
    <col min="1" max="1" width="6.57421875" style="2" customWidth="1"/>
    <col min="2" max="2" width="28.8515625" style="2" customWidth="1"/>
    <col min="3" max="3" width="20.28125" style="2" customWidth="1"/>
    <col min="4" max="4" width="19.28125" style="2" customWidth="1"/>
    <col min="5" max="6" width="17.57421875" style="2" customWidth="1"/>
    <col min="7" max="7" width="18.57421875" style="2" customWidth="1"/>
  </cols>
  <sheetData>
    <row r="1" spans="6:7" ht="15">
      <c r="F1" s="196" t="s">
        <v>39</v>
      </c>
      <c r="G1" s="197"/>
    </row>
    <row r="2" spans="6:7" ht="15">
      <c r="F2" s="197"/>
      <c r="G2" s="197"/>
    </row>
    <row r="3" spans="6:7" ht="15">
      <c r="F3" s="197"/>
      <c r="G3" s="197"/>
    </row>
    <row r="4" spans="1:5" ht="15.75">
      <c r="A4" s="12"/>
      <c r="E4" s="12" t="s">
        <v>0</v>
      </c>
    </row>
    <row r="5" spans="1:7" ht="15.75">
      <c r="A5" s="12"/>
      <c r="E5" s="198" t="s">
        <v>1</v>
      </c>
      <c r="F5" s="198"/>
      <c r="G5" s="198"/>
    </row>
    <row r="6" spans="1:7" ht="15.75">
      <c r="A6" s="12"/>
      <c r="B6" s="12"/>
      <c r="E6" s="199" t="s">
        <v>161</v>
      </c>
      <c r="F6" s="199"/>
      <c r="G6" s="199"/>
    </row>
    <row r="7" spans="1:7" ht="15.75">
      <c r="A7" s="12"/>
      <c r="E7" s="200" t="s">
        <v>2</v>
      </c>
      <c r="F7" s="200"/>
      <c r="G7" s="200"/>
    </row>
    <row r="8" spans="1:7" ht="15.75">
      <c r="A8" s="12"/>
      <c r="B8" s="12"/>
      <c r="E8" s="199"/>
      <c r="F8" s="199"/>
      <c r="G8" s="199"/>
    </row>
    <row r="9" spans="1:7" ht="15.75">
      <c r="A9" s="12"/>
      <c r="E9" s="200"/>
      <c r="F9" s="200"/>
      <c r="G9" s="200"/>
    </row>
    <row r="10" spans="1:7" ht="15.75" customHeight="1">
      <c r="A10" s="12"/>
      <c r="E10" s="193" t="str">
        <f>'201'!E10:G10</f>
        <v>05 травня 2021 р.  N 01-09-91</v>
      </c>
      <c r="F10" s="193"/>
      <c r="G10" s="193"/>
    </row>
    <row r="13" spans="1:7" ht="15.75">
      <c r="A13" s="194" t="s">
        <v>3</v>
      </c>
      <c r="B13" s="194"/>
      <c r="C13" s="194"/>
      <c r="D13" s="194"/>
      <c r="E13" s="194"/>
      <c r="F13" s="194"/>
      <c r="G13" s="194"/>
    </row>
    <row r="14" spans="1:7" ht="15.75">
      <c r="A14" s="194" t="s">
        <v>181</v>
      </c>
      <c r="B14" s="194"/>
      <c r="C14" s="194"/>
      <c r="D14" s="194"/>
      <c r="E14" s="194"/>
      <c r="F14" s="194"/>
      <c r="G14" s="194"/>
    </row>
    <row r="17" spans="1:16" s="39" customFormat="1" ht="21.75" customHeight="1">
      <c r="A17" s="38" t="s">
        <v>182</v>
      </c>
      <c r="B17" s="103">
        <v>1000000</v>
      </c>
      <c r="C17" s="176" t="s">
        <v>49</v>
      </c>
      <c r="D17" s="177"/>
      <c r="E17" s="177"/>
      <c r="F17" s="177"/>
      <c r="G17" s="37" t="s">
        <v>50</v>
      </c>
      <c r="H17" s="38"/>
      <c r="I17" s="38"/>
      <c r="J17" s="38"/>
      <c r="K17" s="38"/>
      <c r="L17" s="192"/>
      <c r="M17" s="192"/>
      <c r="N17" s="38"/>
      <c r="O17" s="192"/>
      <c r="P17" s="192"/>
    </row>
    <row r="18" spans="1:16" s="2" customFormat="1" ht="26.25" customHeight="1">
      <c r="A18" s="102"/>
      <c r="B18" s="102" t="s">
        <v>44</v>
      </c>
      <c r="C18" s="204" t="s">
        <v>2</v>
      </c>
      <c r="D18" s="205"/>
      <c r="E18" s="205"/>
      <c r="F18" s="205"/>
      <c r="G18" s="107" t="s">
        <v>41</v>
      </c>
      <c r="H18" s="15"/>
      <c r="I18" s="180"/>
      <c r="J18" s="180"/>
      <c r="K18" s="180"/>
      <c r="L18" s="178"/>
      <c r="M18" s="178"/>
      <c r="N18" s="14"/>
      <c r="O18" s="187"/>
      <c r="P18" s="187"/>
    </row>
    <row r="19" spans="1:16" s="39" customFormat="1" ht="18.75" customHeight="1">
      <c r="A19" s="41" t="s">
        <v>183</v>
      </c>
      <c r="B19" s="103">
        <v>1010000</v>
      </c>
      <c r="C19" s="206" t="str">
        <f>C17</f>
        <v>Управління культури і туризму</v>
      </c>
      <c r="D19" s="207"/>
      <c r="E19" s="207"/>
      <c r="F19" s="207"/>
      <c r="G19" s="40" t="str">
        <f>G17</f>
        <v>02231293</v>
      </c>
      <c r="H19" s="41"/>
      <c r="I19" s="41"/>
      <c r="J19" s="41"/>
      <c r="K19" s="41"/>
      <c r="L19" s="41"/>
      <c r="M19" s="41"/>
      <c r="N19" s="41"/>
      <c r="O19" s="41"/>
      <c r="P19" s="41"/>
    </row>
    <row r="20" spans="1:7" ht="37.5" customHeight="1">
      <c r="A20" s="102"/>
      <c r="B20" s="102" t="s">
        <v>44</v>
      </c>
      <c r="C20" s="204" t="s">
        <v>30</v>
      </c>
      <c r="D20" s="208"/>
      <c r="E20" s="208"/>
      <c r="F20" s="208"/>
      <c r="G20" s="107" t="s">
        <v>41</v>
      </c>
    </row>
    <row r="21" spans="1:7" s="108" customFormat="1" ht="25.5" customHeight="1">
      <c r="A21" s="42" t="s">
        <v>184</v>
      </c>
      <c r="B21" s="103">
        <v>1014010</v>
      </c>
      <c r="C21" s="103">
        <v>4010</v>
      </c>
      <c r="D21" s="44" t="s">
        <v>185</v>
      </c>
      <c r="E21" s="188" t="s">
        <v>186</v>
      </c>
      <c r="F21" s="189"/>
      <c r="G21" s="103">
        <v>22564000000</v>
      </c>
    </row>
    <row r="22" spans="2:7" ht="47.25" customHeight="1">
      <c r="B22" s="102" t="s">
        <v>44</v>
      </c>
      <c r="C22" s="104" t="s">
        <v>45</v>
      </c>
      <c r="D22" s="109" t="s">
        <v>46</v>
      </c>
      <c r="E22" s="191" t="s">
        <v>47</v>
      </c>
      <c r="F22" s="191"/>
      <c r="G22" s="110" t="s">
        <v>48</v>
      </c>
    </row>
    <row r="23" spans="1:7" ht="32.25" customHeight="1">
      <c r="A23" s="106" t="s">
        <v>4</v>
      </c>
      <c r="B23" s="172" t="s">
        <v>216</v>
      </c>
      <c r="C23" s="172"/>
      <c r="D23" s="172"/>
      <c r="E23" s="172"/>
      <c r="F23" s="172"/>
      <c r="G23" s="172"/>
    </row>
    <row r="24" spans="1:7" ht="117" customHeight="1">
      <c r="A24" s="106" t="s">
        <v>5</v>
      </c>
      <c r="B24" s="145" t="s">
        <v>208</v>
      </c>
      <c r="C24" s="145"/>
      <c r="D24" s="145"/>
      <c r="E24" s="145"/>
      <c r="F24" s="145"/>
      <c r="G24" s="145"/>
    </row>
    <row r="25" spans="1:7" ht="25.5" customHeight="1">
      <c r="A25" s="106" t="s">
        <v>6</v>
      </c>
      <c r="B25" s="172" t="s">
        <v>31</v>
      </c>
      <c r="C25" s="172"/>
      <c r="D25" s="172"/>
      <c r="E25" s="172"/>
      <c r="F25" s="172"/>
      <c r="G25" s="172"/>
    </row>
    <row r="26" spans="1:7" ht="15.75">
      <c r="A26" s="1"/>
      <c r="B26" s="209"/>
      <c r="C26" s="202"/>
      <c r="D26" s="202"/>
      <c r="E26" s="202"/>
      <c r="F26" s="202"/>
      <c r="G26" s="202"/>
    </row>
    <row r="27" spans="1:7" ht="15.75">
      <c r="A27" s="105" t="s">
        <v>8</v>
      </c>
      <c r="B27" s="171" t="s">
        <v>32</v>
      </c>
      <c r="C27" s="171"/>
      <c r="D27" s="171"/>
      <c r="E27" s="171"/>
      <c r="F27" s="171"/>
      <c r="G27" s="171"/>
    </row>
    <row r="28" spans="1:7" ht="34.5" customHeight="1">
      <c r="A28" s="105"/>
      <c r="B28" s="210" t="s">
        <v>187</v>
      </c>
      <c r="C28" s="211"/>
      <c r="D28" s="211"/>
      <c r="E28" s="211"/>
      <c r="F28" s="211"/>
      <c r="G28" s="212"/>
    </row>
    <row r="29" ht="15.75">
      <c r="A29" s="1"/>
    </row>
    <row r="30" spans="1:7" ht="24" customHeight="1">
      <c r="A30" s="6" t="s">
        <v>7</v>
      </c>
      <c r="B30" s="185" t="s">
        <v>33</v>
      </c>
      <c r="C30" s="213"/>
      <c r="D30" s="213"/>
      <c r="E30" s="213"/>
      <c r="F30" s="213"/>
      <c r="G30" s="213"/>
    </row>
    <row r="31" spans="1:7" ht="23.25" customHeight="1">
      <c r="A31" s="6"/>
      <c r="B31" s="185" t="s">
        <v>188</v>
      </c>
      <c r="C31" s="213"/>
      <c r="D31" s="213"/>
      <c r="E31" s="213"/>
      <c r="F31" s="213"/>
      <c r="G31" s="213"/>
    </row>
    <row r="32" spans="1:7" ht="27" customHeight="1">
      <c r="A32" s="106" t="s">
        <v>10</v>
      </c>
      <c r="B32" s="172" t="s">
        <v>34</v>
      </c>
      <c r="C32" s="172"/>
      <c r="D32" s="172"/>
      <c r="E32" s="172"/>
      <c r="F32" s="172"/>
      <c r="G32" s="172"/>
    </row>
    <row r="33" spans="1:7" ht="11.25" customHeight="1">
      <c r="A33" s="106"/>
      <c r="B33" s="214"/>
      <c r="C33" s="215"/>
      <c r="D33" s="215"/>
      <c r="E33" s="215"/>
      <c r="F33" s="215"/>
      <c r="G33" s="215"/>
    </row>
    <row r="34" spans="1:7" ht="15.75">
      <c r="A34" s="105" t="s">
        <v>8</v>
      </c>
      <c r="B34" s="171" t="s">
        <v>9</v>
      </c>
      <c r="C34" s="171"/>
      <c r="D34" s="171"/>
      <c r="E34" s="171"/>
      <c r="F34" s="171"/>
      <c r="G34" s="171"/>
    </row>
    <row r="35" spans="1:7" ht="36" customHeight="1">
      <c r="A35" s="105"/>
      <c r="B35" s="171" t="s">
        <v>189</v>
      </c>
      <c r="C35" s="171"/>
      <c r="D35" s="171"/>
      <c r="E35" s="171"/>
      <c r="F35" s="171"/>
      <c r="G35" s="171"/>
    </row>
    <row r="36" spans="1:7" ht="15.75">
      <c r="A36" s="106"/>
      <c r="B36" s="101"/>
      <c r="C36" s="101"/>
      <c r="D36" s="101"/>
      <c r="E36" s="101"/>
      <c r="F36" s="101"/>
      <c r="G36" s="101"/>
    </row>
    <row r="37" spans="1:7" ht="15.75">
      <c r="A37" s="106" t="s">
        <v>16</v>
      </c>
      <c r="B37" s="7" t="s">
        <v>12</v>
      </c>
      <c r="C37" s="101"/>
      <c r="D37" s="101"/>
      <c r="E37" s="101"/>
      <c r="F37" s="101"/>
      <c r="G37" s="101"/>
    </row>
    <row r="38" spans="1:2" ht="15.75">
      <c r="A38" s="1"/>
      <c r="B38" s="2" t="s">
        <v>35</v>
      </c>
    </row>
    <row r="39" ht="15.75">
      <c r="A39" s="1"/>
    </row>
    <row r="40" spans="1:5" ht="31.5">
      <c r="A40" s="105" t="s">
        <v>8</v>
      </c>
      <c r="B40" s="105" t="s">
        <v>12</v>
      </c>
      <c r="C40" s="105" t="s">
        <v>13</v>
      </c>
      <c r="D40" s="105" t="s">
        <v>14</v>
      </c>
      <c r="E40" s="105" t="s">
        <v>15</v>
      </c>
    </row>
    <row r="41" spans="1:5" ht="15.75">
      <c r="A41" s="105">
        <v>1</v>
      </c>
      <c r="B41" s="105">
        <v>2</v>
      </c>
      <c r="C41" s="105">
        <v>3</v>
      </c>
      <c r="D41" s="105">
        <v>4</v>
      </c>
      <c r="E41" s="105">
        <v>5</v>
      </c>
    </row>
    <row r="42" spans="1:5" ht="47.25">
      <c r="A42" s="105"/>
      <c r="B42" s="105" t="s">
        <v>190</v>
      </c>
      <c r="C42" s="105">
        <f>964300+66490</f>
        <v>1030790</v>
      </c>
      <c r="D42" s="105">
        <v>0</v>
      </c>
      <c r="E42" s="105">
        <f>C42</f>
        <v>1030790</v>
      </c>
    </row>
    <row r="43" spans="1:5" ht="21.75" customHeight="1">
      <c r="A43" s="171" t="s">
        <v>15</v>
      </c>
      <c r="B43" s="171"/>
      <c r="C43" s="105">
        <f>C42</f>
        <v>1030790</v>
      </c>
      <c r="D43" s="123">
        <f>D42</f>
        <v>0</v>
      </c>
      <c r="E43" s="123">
        <f>E42</f>
        <v>1030790</v>
      </c>
    </row>
    <row r="44" ht="15.75">
      <c r="A44" s="1"/>
    </row>
    <row r="45" spans="1:7" ht="15.75">
      <c r="A45" s="184" t="s">
        <v>19</v>
      </c>
      <c r="B45" s="172" t="s">
        <v>17</v>
      </c>
      <c r="C45" s="172"/>
      <c r="D45" s="172"/>
      <c r="E45" s="172"/>
      <c r="F45" s="172"/>
      <c r="G45" s="172"/>
    </row>
    <row r="46" spans="1:2" ht="15.75">
      <c r="A46" s="184"/>
      <c r="B46" s="12" t="s">
        <v>11</v>
      </c>
    </row>
    <row r="47" ht="15.75">
      <c r="A47" s="1"/>
    </row>
    <row r="48" spans="1:5" ht="31.5">
      <c r="A48" s="105" t="s">
        <v>8</v>
      </c>
      <c r="B48" s="105" t="s">
        <v>18</v>
      </c>
      <c r="C48" s="105" t="s">
        <v>13</v>
      </c>
      <c r="D48" s="105" t="s">
        <v>14</v>
      </c>
      <c r="E48" s="105" t="s">
        <v>15</v>
      </c>
    </row>
    <row r="49" spans="1:5" ht="15.75">
      <c r="A49" s="105">
        <v>1</v>
      </c>
      <c r="B49" s="105">
        <v>2</v>
      </c>
      <c r="C49" s="105">
        <v>3</v>
      </c>
      <c r="D49" s="105">
        <v>4</v>
      </c>
      <c r="E49" s="105">
        <v>5</v>
      </c>
    </row>
    <row r="50" spans="1:5" ht="102.75" customHeight="1">
      <c r="A50" s="105"/>
      <c r="B50" s="4" t="s">
        <v>175</v>
      </c>
      <c r="C50" s="105">
        <f>C43</f>
        <v>1030790</v>
      </c>
      <c r="D50" s="105">
        <v>0</v>
      </c>
      <c r="E50" s="105">
        <f>C50</f>
        <v>1030790</v>
      </c>
    </row>
    <row r="51" spans="1:5" ht="36" customHeight="1">
      <c r="A51" s="171" t="s">
        <v>15</v>
      </c>
      <c r="B51" s="171"/>
      <c r="C51" s="105">
        <f>C50</f>
        <v>1030790</v>
      </c>
      <c r="D51" s="123">
        <f>D50</f>
        <v>0</v>
      </c>
      <c r="E51" s="123">
        <f>E50</f>
        <v>1030790</v>
      </c>
    </row>
    <row r="52" ht="15.75">
      <c r="A52" s="1"/>
    </row>
    <row r="53" spans="1:7" ht="22.5" customHeight="1">
      <c r="A53" s="106" t="s">
        <v>36</v>
      </c>
      <c r="B53" s="172" t="s">
        <v>20</v>
      </c>
      <c r="C53" s="172"/>
      <c r="D53" s="172"/>
      <c r="E53" s="172"/>
      <c r="F53" s="172"/>
      <c r="G53" s="172"/>
    </row>
    <row r="54" ht="15.75">
      <c r="A54" s="1"/>
    </row>
    <row r="55" spans="1:7" ht="31.5">
      <c r="A55" s="105" t="s">
        <v>8</v>
      </c>
      <c r="B55" s="105" t="s">
        <v>21</v>
      </c>
      <c r="C55" s="105" t="s">
        <v>22</v>
      </c>
      <c r="D55" s="105" t="s">
        <v>23</v>
      </c>
      <c r="E55" s="105" t="s">
        <v>13</v>
      </c>
      <c r="F55" s="105" t="s">
        <v>14</v>
      </c>
      <c r="G55" s="105" t="s">
        <v>15</v>
      </c>
    </row>
    <row r="56" spans="1:7" ht="15.75">
      <c r="A56" s="105">
        <v>1</v>
      </c>
      <c r="B56" s="105">
        <v>2</v>
      </c>
      <c r="C56" s="105">
        <v>3</v>
      </c>
      <c r="D56" s="105">
        <v>4</v>
      </c>
      <c r="E56" s="105">
        <v>5</v>
      </c>
      <c r="F56" s="105">
        <v>6</v>
      </c>
      <c r="G56" s="105">
        <v>7</v>
      </c>
    </row>
    <row r="57" spans="1:7" ht="15.75">
      <c r="A57" s="105">
        <v>1</v>
      </c>
      <c r="B57" s="26" t="s">
        <v>24</v>
      </c>
      <c r="C57" s="105"/>
      <c r="D57" s="105"/>
      <c r="E57" s="105"/>
      <c r="F57" s="105"/>
      <c r="G57" s="105"/>
    </row>
    <row r="58" spans="1:7" ht="26.25" customHeight="1">
      <c r="A58" s="105"/>
      <c r="B58" s="4" t="s">
        <v>191</v>
      </c>
      <c r="C58" s="105" t="s">
        <v>58</v>
      </c>
      <c r="D58" s="105" t="s">
        <v>59</v>
      </c>
      <c r="E58" s="105">
        <v>1</v>
      </c>
      <c r="F58" s="105"/>
      <c r="G58" s="105">
        <v>1</v>
      </c>
    </row>
    <row r="59" spans="1:7" ht="31.5">
      <c r="A59" s="105"/>
      <c r="B59" s="4" t="s">
        <v>60</v>
      </c>
      <c r="C59" s="105" t="s">
        <v>58</v>
      </c>
      <c r="D59" s="105" t="s">
        <v>65</v>
      </c>
      <c r="E59" s="105">
        <f>E60+E61+E62+E63</f>
        <v>8.5</v>
      </c>
      <c r="F59" s="105"/>
      <c r="G59" s="105">
        <f>E59+F59</f>
        <v>8.5</v>
      </c>
    </row>
    <row r="60" spans="1:7" ht="15.75">
      <c r="A60" s="105"/>
      <c r="B60" s="4" t="s">
        <v>61</v>
      </c>
      <c r="C60" s="105" t="s">
        <v>58</v>
      </c>
      <c r="D60" s="105" t="s">
        <v>65</v>
      </c>
      <c r="E60" s="105">
        <v>1</v>
      </c>
      <c r="F60" s="105"/>
      <c r="G60" s="105">
        <f>E60+F60</f>
        <v>1</v>
      </c>
    </row>
    <row r="61" spans="1:7" ht="15.75">
      <c r="A61" s="105"/>
      <c r="B61" s="4" t="s">
        <v>62</v>
      </c>
      <c r="C61" s="105" t="s">
        <v>58</v>
      </c>
      <c r="D61" s="105" t="s">
        <v>65</v>
      </c>
      <c r="E61" s="114">
        <f>1+1</f>
        <v>2</v>
      </c>
      <c r="F61" s="105"/>
      <c r="G61" s="105">
        <f>E61+F61</f>
        <v>2</v>
      </c>
    </row>
    <row r="62" spans="1:7" ht="15.75">
      <c r="A62" s="105"/>
      <c r="B62" s="4" t="s">
        <v>192</v>
      </c>
      <c r="C62" s="105" t="s">
        <v>58</v>
      </c>
      <c r="D62" s="105" t="s">
        <v>65</v>
      </c>
      <c r="E62" s="105">
        <v>0.5</v>
      </c>
      <c r="F62" s="105"/>
      <c r="G62" s="105">
        <f>E62+F62</f>
        <v>0.5</v>
      </c>
    </row>
    <row r="63" spans="1:7" ht="31.5">
      <c r="A63" s="105"/>
      <c r="B63" s="4" t="s">
        <v>64</v>
      </c>
      <c r="C63" s="105" t="s">
        <v>58</v>
      </c>
      <c r="D63" s="105" t="s">
        <v>65</v>
      </c>
      <c r="E63" s="105">
        <v>5</v>
      </c>
      <c r="F63" s="105"/>
      <c r="G63" s="105">
        <f>E63+F63</f>
        <v>5</v>
      </c>
    </row>
    <row r="64" spans="1:7" ht="39" customHeight="1">
      <c r="A64" s="105">
        <v>2</v>
      </c>
      <c r="B64" s="26" t="s">
        <v>25</v>
      </c>
      <c r="C64" s="105"/>
      <c r="D64" s="105"/>
      <c r="E64" s="105"/>
      <c r="F64" s="105"/>
      <c r="G64" s="105"/>
    </row>
    <row r="65" spans="1:7" ht="27.75" customHeight="1">
      <c r="A65" s="105"/>
      <c r="B65" s="4" t="s">
        <v>193</v>
      </c>
      <c r="C65" s="105" t="s">
        <v>58</v>
      </c>
      <c r="D65" s="105" t="s">
        <v>59</v>
      </c>
      <c r="E65" s="105">
        <v>40</v>
      </c>
      <c r="F65" s="105">
        <v>26</v>
      </c>
      <c r="G65" s="105">
        <f>E65+F65</f>
        <v>66</v>
      </c>
    </row>
    <row r="66" spans="1:7" ht="44.25" customHeight="1">
      <c r="A66" s="105"/>
      <c r="B66" s="4" t="s">
        <v>194</v>
      </c>
      <c r="C66" s="105" t="s">
        <v>195</v>
      </c>
      <c r="D66" s="105" t="s">
        <v>86</v>
      </c>
      <c r="E66" s="105">
        <v>73</v>
      </c>
      <c r="F66" s="105">
        <v>73</v>
      </c>
      <c r="G66" s="105">
        <v>73</v>
      </c>
    </row>
    <row r="67" spans="1:7" ht="33.75" customHeight="1">
      <c r="A67" s="105"/>
      <c r="B67" s="4" t="s">
        <v>196</v>
      </c>
      <c r="C67" s="105" t="s">
        <v>70</v>
      </c>
      <c r="D67" s="105" t="s">
        <v>59</v>
      </c>
      <c r="E67" s="105">
        <v>3200</v>
      </c>
      <c r="F67" s="105">
        <v>1898</v>
      </c>
      <c r="G67" s="105">
        <f aca="true" t="shared" si="0" ref="G67:G72">E67+F67</f>
        <v>5098</v>
      </c>
    </row>
    <row r="68" spans="1:7" ht="25.5" customHeight="1">
      <c r="A68" s="105"/>
      <c r="B68" s="4" t="s">
        <v>93</v>
      </c>
      <c r="C68" s="105" t="s">
        <v>70</v>
      </c>
      <c r="D68" s="105" t="s">
        <v>59</v>
      </c>
      <c r="E68" s="105"/>
      <c r="F68" s="105">
        <v>1898</v>
      </c>
      <c r="G68" s="105">
        <f t="shared" si="0"/>
        <v>1898</v>
      </c>
    </row>
    <row r="69" spans="1:7" ht="43.5" customHeight="1">
      <c r="A69" s="105"/>
      <c r="B69" s="4" t="s">
        <v>197</v>
      </c>
      <c r="C69" s="105" t="s">
        <v>74</v>
      </c>
      <c r="D69" s="105" t="s">
        <v>59</v>
      </c>
      <c r="E69" s="105">
        <f>E70</f>
        <v>1030790</v>
      </c>
      <c r="F69" s="105">
        <v>76800</v>
      </c>
      <c r="G69" s="105">
        <f>E69+F69</f>
        <v>1107590</v>
      </c>
    </row>
    <row r="70" spans="1:7" ht="47.25">
      <c r="A70" s="105"/>
      <c r="B70" s="4" t="s">
        <v>198</v>
      </c>
      <c r="C70" s="105" t="s">
        <v>74</v>
      </c>
      <c r="D70" s="105" t="s">
        <v>59</v>
      </c>
      <c r="E70" s="114">
        <f>C51</f>
        <v>1030790</v>
      </c>
      <c r="F70" s="105"/>
      <c r="G70" s="105">
        <f t="shared" si="0"/>
        <v>1030790</v>
      </c>
    </row>
    <row r="71" spans="1:7" ht="21.75" customHeight="1">
      <c r="A71" s="105"/>
      <c r="B71" s="4" t="s">
        <v>199</v>
      </c>
      <c r="C71" s="105" t="s">
        <v>74</v>
      </c>
      <c r="D71" s="105" t="s">
        <v>59</v>
      </c>
      <c r="E71" s="105"/>
      <c r="F71" s="105">
        <v>76800</v>
      </c>
      <c r="G71" s="105">
        <f t="shared" si="0"/>
        <v>76800</v>
      </c>
    </row>
    <row r="72" spans="1:7" ht="34.5" customHeight="1">
      <c r="A72" s="4"/>
      <c r="B72" s="4" t="s">
        <v>200</v>
      </c>
      <c r="C72" s="105" t="s">
        <v>58</v>
      </c>
      <c r="D72" s="105" t="s">
        <v>59</v>
      </c>
      <c r="E72" s="105"/>
      <c r="F72" s="105">
        <v>1898</v>
      </c>
      <c r="G72" s="105">
        <f t="shared" si="0"/>
        <v>1898</v>
      </c>
    </row>
    <row r="73" spans="1:7" ht="22.5" customHeight="1">
      <c r="A73" s="105">
        <v>3</v>
      </c>
      <c r="B73" s="26" t="s">
        <v>26</v>
      </c>
      <c r="C73" s="105"/>
      <c r="D73" s="105"/>
      <c r="E73" s="105"/>
      <c r="F73" s="105"/>
      <c r="G73" s="105"/>
    </row>
    <row r="74" spans="1:7" ht="43.5" customHeight="1">
      <c r="A74" s="105"/>
      <c r="B74" s="4" t="s">
        <v>138</v>
      </c>
      <c r="C74" s="105" t="s">
        <v>74</v>
      </c>
      <c r="D74" s="105" t="s">
        <v>75</v>
      </c>
      <c r="E74" s="117">
        <f>E69/E65</f>
        <v>25769.75</v>
      </c>
      <c r="F74" s="117">
        <f>F69/F65</f>
        <v>2953.846153846154</v>
      </c>
      <c r="G74" s="117">
        <f>G69/G65</f>
        <v>16781.666666666668</v>
      </c>
    </row>
    <row r="75" spans="1:7" ht="38.25" customHeight="1">
      <c r="A75" s="105"/>
      <c r="B75" s="4" t="s">
        <v>201</v>
      </c>
      <c r="C75" s="105" t="s">
        <v>70</v>
      </c>
      <c r="D75" s="105" t="s">
        <v>75</v>
      </c>
      <c r="E75" s="105">
        <v>80</v>
      </c>
      <c r="F75" s="105">
        <v>73</v>
      </c>
      <c r="G75" s="105">
        <v>77</v>
      </c>
    </row>
    <row r="76" spans="1:7" ht="49.5" customHeight="1">
      <c r="A76" s="105"/>
      <c r="B76" s="4" t="s">
        <v>202</v>
      </c>
      <c r="C76" s="105" t="s">
        <v>74</v>
      </c>
      <c r="D76" s="105" t="s">
        <v>75</v>
      </c>
      <c r="E76" s="105"/>
      <c r="F76" s="105">
        <v>40</v>
      </c>
      <c r="G76" s="105">
        <f>F76</f>
        <v>40</v>
      </c>
    </row>
    <row r="77" spans="1:7" ht="25.5" customHeight="1">
      <c r="A77" s="105">
        <v>4</v>
      </c>
      <c r="B77" s="26" t="s">
        <v>27</v>
      </c>
      <c r="C77" s="105"/>
      <c r="D77" s="105"/>
      <c r="E77" s="105"/>
      <c r="F77" s="105"/>
      <c r="G77" s="105"/>
    </row>
    <row r="78" spans="1:7" ht="39.75" customHeight="1">
      <c r="A78" s="4"/>
      <c r="B78" s="4" t="s">
        <v>203</v>
      </c>
      <c r="C78" s="105" t="s">
        <v>76</v>
      </c>
      <c r="D78" s="105" t="s">
        <v>75</v>
      </c>
      <c r="E78" s="105">
        <v>109.6</v>
      </c>
      <c r="F78" s="105">
        <v>100</v>
      </c>
      <c r="G78" s="105">
        <v>105.5</v>
      </c>
    </row>
    <row r="79" ht="15.75">
      <c r="A79" s="1"/>
    </row>
    <row r="80" spans="1:7" s="2" customFormat="1" ht="33.75" customHeight="1">
      <c r="A80" s="174" t="s">
        <v>165</v>
      </c>
      <c r="B80" s="175"/>
      <c r="C80" s="175"/>
      <c r="D80" s="11"/>
      <c r="E80" s="5"/>
      <c r="F80" s="195" t="s">
        <v>176</v>
      </c>
      <c r="G80" s="195"/>
    </row>
    <row r="81" spans="1:7" s="2" customFormat="1" ht="24" customHeight="1">
      <c r="A81" s="3"/>
      <c r="B81" s="106"/>
      <c r="D81" s="10" t="s">
        <v>28</v>
      </c>
      <c r="F81" s="173"/>
      <c r="G81" s="173"/>
    </row>
    <row r="82" spans="1:7" s="2" customFormat="1" ht="15.75" customHeight="1">
      <c r="A82" s="172" t="s">
        <v>29</v>
      </c>
      <c r="B82" s="172"/>
      <c r="C82" s="106"/>
      <c r="D82" s="106"/>
      <c r="F82" s="54"/>
      <c r="G82" s="54"/>
    </row>
    <row r="83" spans="1:7" s="2" customFormat="1" ht="24.75" customHeight="1">
      <c r="A83" s="7" t="s">
        <v>164</v>
      </c>
      <c r="B83" s="101"/>
      <c r="C83" s="106"/>
      <c r="D83" s="106"/>
      <c r="F83" s="54"/>
      <c r="G83" s="54"/>
    </row>
    <row r="84" spans="1:7" s="2" customFormat="1" ht="29.25" customHeight="1">
      <c r="A84" s="174" t="s">
        <v>167</v>
      </c>
      <c r="B84" s="174"/>
      <c r="C84" s="174"/>
      <c r="D84" s="11"/>
      <c r="E84" s="5"/>
      <c r="F84" s="195" t="s">
        <v>177</v>
      </c>
      <c r="G84" s="195"/>
    </row>
    <row r="85" spans="1:7" s="2" customFormat="1" ht="9.75" customHeight="1">
      <c r="A85" s="12"/>
      <c r="B85" s="106"/>
      <c r="C85" s="106"/>
      <c r="D85" s="10" t="s">
        <v>28</v>
      </c>
      <c r="F85" s="170"/>
      <c r="G85" s="170"/>
    </row>
    <row r="86" s="2" customFormat="1" ht="15">
      <c r="A86" s="8" t="s">
        <v>37</v>
      </c>
    </row>
    <row r="87" s="2" customFormat="1" ht="15">
      <c r="A87" s="9" t="s">
        <v>38</v>
      </c>
    </row>
    <row r="88" s="2" customFormat="1" ht="15"/>
    <row r="89" s="2" customFormat="1" ht="15"/>
    <row r="90" s="2" customFormat="1" ht="15"/>
  </sheetData>
  <sheetProtection/>
  <mergeCells count="44">
    <mergeCell ref="F85:G85"/>
    <mergeCell ref="B53:G53"/>
    <mergeCell ref="A80:C80"/>
    <mergeCell ref="F80:G80"/>
    <mergeCell ref="F81:G81"/>
    <mergeCell ref="A82:B82"/>
    <mergeCell ref="A84:C84"/>
    <mergeCell ref="F84:G84"/>
    <mergeCell ref="B34:G34"/>
    <mergeCell ref="B35:G35"/>
    <mergeCell ref="A43:B43"/>
    <mergeCell ref="A45:A46"/>
    <mergeCell ref="B45:G45"/>
    <mergeCell ref="A51:B51"/>
    <mergeCell ref="B27:G27"/>
    <mergeCell ref="B28:G28"/>
    <mergeCell ref="B30:G30"/>
    <mergeCell ref="B31:G31"/>
    <mergeCell ref="B32:G32"/>
    <mergeCell ref="B33:G33"/>
    <mergeCell ref="E21:F21"/>
    <mergeCell ref="E22:F22"/>
    <mergeCell ref="B23:G23"/>
    <mergeCell ref="B24:G24"/>
    <mergeCell ref="B25:G25"/>
    <mergeCell ref="B26:G26"/>
    <mergeCell ref="C18:F18"/>
    <mergeCell ref="I18:K18"/>
    <mergeCell ref="L18:M18"/>
    <mergeCell ref="O18:P18"/>
    <mergeCell ref="C19:F19"/>
    <mergeCell ref="C20:F20"/>
    <mergeCell ref="E10:G10"/>
    <mergeCell ref="A13:G13"/>
    <mergeCell ref="A14:G14"/>
    <mergeCell ref="C17:F17"/>
    <mergeCell ref="L17:M17"/>
    <mergeCell ref="O17:P17"/>
    <mergeCell ref="F1:G3"/>
    <mergeCell ref="E5:G5"/>
    <mergeCell ref="E6:G6"/>
    <mergeCell ref="E7:G7"/>
    <mergeCell ref="E8:G8"/>
    <mergeCell ref="E9:G9"/>
  </mergeCells>
  <printOptions/>
  <pageMargins left="0.7086614173228347" right="0.7086614173228347" top="0.5905511811023623" bottom="0.5905511811023623"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P74"/>
  <sheetViews>
    <sheetView tabSelected="1" zoomScalePageLayoutView="0" workbookViewId="0" topLeftCell="A69">
      <selection activeCell="F66" sqref="F66"/>
    </sheetView>
  </sheetViews>
  <sheetFormatPr defaultColWidth="9.140625" defaultRowHeight="15"/>
  <cols>
    <col min="1" max="1" width="6.57421875" style="2" customWidth="1"/>
    <col min="2" max="2" width="28.8515625" style="2" customWidth="1"/>
    <col min="3" max="3" width="20.28125" style="2" customWidth="1"/>
    <col min="4" max="4" width="19.28125" style="2" customWidth="1"/>
    <col min="5" max="6" width="17.57421875" style="2" customWidth="1"/>
    <col min="7" max="7" width="18.57421875" style="2" customWidth="1"/>
  </cols>
  <sheetData>
    <row r="1" spans="6:7" ht="15">
      <c r="F1" s="196" t="s">
        <v>39</v>
      </c>
      <c r="G1" s="197"/>
    </row>
    <row r="2" spans="6:7" ht="15">
      <c r="F2" s="197"/>
      <c r="G2" s="197"/>
    </row>
    <row r="3" spans="6:7" ht="15">
      <c r="F3" s="197"/>
      <c r="G3" s="197"/>
    </row>
    <row r="4" spans="1:5" ht="15.75">
      <c r="A4" s="12"/>
      <c r="E4" s="12" t="s">
        <v>0</v>
      </c>
    </row>
    <row r="5" spans="1:7" ht="15.75">
      <c r="A5" s="12"/>
      <c r="E5" s="198" t="s">
        <v>1</v>
      </c>
      <c r="F5" s="198"/>
      <c r="G5" s="198"/>
    </row>
    <row r="6" spans="1:7" ht="15.75">
      <c r="A6" s="12"/>
      <c r="B6" s="12"/>
      <c r="E6" s="199" t="s">
        <v>161</v>
      </c>
      <c r="F6" s="199"/>
      <c r="G6" s="199"/>
    </row>
    <row r="7" spans="1:7" ht="15.75">
      <c r="A7" s="12"/>
      <c r="E7" s="200" t="s">
        <v>2</v>
      </c>
      <c r="F7" s="200"/>
      <c r="G7" s="200"/>
    </row>
    <row r="8" spans="1:7" ht="15.75">
      <c r="A8" s="12"/>
      <c r="B8" s="12"/>
      <c r="E8" s="199"/>
      <c r="F8" s="199"/>
      <c r="G8" s="199"/>
    </row>
    <row r="9" spans="1:7" ht="15.75">
      <c r="A9" s="12"/>
      <c r="E9" s="200"/>
      <c r="F9" s="200"/>
      <c r="G9" s="200"/>
    </row>
    <row r="10" spans="1:7" ht="15.75" customHeight="1">
      <c r="A10" s="12"/>
      <c r="E10" s="193" t="str">
        <f>'201'!E10:G10</f>
        <v>05 травня 2021 р.  N 01-09-91</v>
      </c>
      <c r="F10" s="193"/>
      <c r="G10" s="193"/>
    </row>
    <row r="12" spans="1:7" ht="15.75">
      <c r="A12" s="194" t="s">
        <v>3</v>
      </c>
      <c r="B12" s="194"/>
      <c r="C12" s="194"/>
      <c r="D12" s="194"/>
      <c r="E12" s="194"/>
      <c r="F12" s="194"/>
      <c r="G12" s="194"/>
    </row>
    <row r="13" spans="1:7" ht="15.75">
      <c r="A13" s="194" t="s">
        <v>181</v>
      </c>
      <c r="B13" s="194"/>
      <c r="C13" s="194"/>
      <c r="D13" s="194"/>
      <c r="E13" s="194"/>
      <c r="F13" s="194"/>
      <c r="G13" s="194"/>
    </row>
    <row r="15" spans="1:16" s="39" customFormat="1" ht="21.75" customHeight="1">
      <c r="A15" s="38" t="s">
        <v>182</v>
      </c>
      <c r="B15" s="127">
        <v>1000000</v>
      </c>
      <c r="C15" s="176" t="s">
        <v>49</v>
      </c>
      <c r="D15" s="177"/>
      <c r="E15" s="177"/>
      <c r="F15" s="177"/>
      <c r="G15" s="37" t="s">
        <v>50</v>
      </c>
      <c r="H15" s="38"/>
      <c r="I15" s="38"/>
      <c r="J15" s="38"/>
      <c r="K15" s="38"/>
      <c r="L15" s="192"/>
      <c r="M15" s="192"/>
      <c r="N15" s="38"/>
      <c r="O15" s="192"/>
      <c r="P15" s="192"/>
    </row>
    <row r="16" spans="1:16" s="2" customFormat="1" ht="26.25" customHeight="1">
      <c r="A16" s="125"/>
      <c r="B16" s="125" t="s">
        <v>44</v>
      </c>
      <c r="C16" s="204" t="s">
        <v>2</v>
      </c>
      <c r="D16" s="205"/>
      <c r="E16" s="205"/>
      <c r="F16" s="205"/>
      <c r="G16" s="107" t="s">
        <v>41</v>
      </c>
      <c r="H16" s="15"/>
      <c r="I16" s="180"/>
      <c r="J16" s="180"/>
      <c r="K16" s="180"/>
      <c r="L16" s="178"/>
      <c r="M16" s="178"/>
      <c r="N16" s="14"/>
      <c r="O16" s="187"/>
      <c r="P16" s="187"/>
    </row>
    <row r="17" spans="1:16" s="39" customFormat="1" ht="18.75" customHeight="1">
      <c r="A17" s="41" t="s">
        <v>183</v>
      </c>
      <c r="B17" s="127">
        <v>1010000</v>
      </c>
      <c r="C17" s="206" t="str">
        <f>C15</f>
        <v>Управління культури і туризму</v>
      </c>
      <c r="D17" s="207"/>
      <c r="E17" s="207"/>
      <c r="F17" s="207"/>
      <c r="G17" s="40" t="str">
        <f>G15</f>
        <v>02231293</v>
      </c>
      <c r="H17" s="41"/>
      <c r="I17" s="41"/>
      <c r="J17" s="41"/>
      <c r="K17" s="41"/>
      <c r="L17" s="41"/>
      <c r="M17" s="41"/>
      <c r="N17" s="41"/>
      <c r="O17" s="41"/>
      <c r="P17" s="41"/>
    </row>
    <row r="18" spans="1:7" ht="24" customHeight="1">
      <c r="A18" s="125"/>
      <c r="B18" s="125" t="s">
        <v>44</v>
      </c>
      <c r="C18" s="204" t="s">
        <v>30</v>
      </c>
      <c r="D18" s="208"/>
      <c r="E18" s="208"/>
      <c r="F18" s="208"/>
      <c r="G18" s="107" t="s">
        <v>41</v>
      </c>
    </row>
    <row r="19" spans="1:7" s="108" customFormat="1" ht="28.5" customHeight="1">
      <c r="A19" s="42" t="s">
        <v>184</v>
      </c>
      <c r="B19" s="127">
        <v>1017670</v>
      </c>
      <c r="C19" s="127">
        <v>7670</v>
      </c>
      <c r="D19" s="44" t="s">
        <v>217</v>
      </c>
      <c r="E19" s="188" t="s">
        <v>218</v>
      </c>
      <c r="F19" s="189"/>
      <c r="G19" s="127">
        <v>22564000000</v>
      </c>
    </row>
    <row r="20" spans="2:7" ht="47.25" customHeight="1">
      <c r="B20" s="125" t="s">
        <v>44</v>
      </c>
      <c r="C20" s="128" t="s">
        <v>45</v>
      </c>
      <c r="D20" s="109" t="s">
        <v>46</v>
      </c>
      <c r="E20" s="191" t="s">
        <v>47</v>
      </c>
      <c r="F20" s="191"/>
      <c r="G20" s="110" t="s">
        <v>48</v>
      </c>
    </row>
    <row r="21" spans="1:7" ht="32.25" customHeight="1">
      <c r="A21" s="126" t="s">
        <v>4</v>
      </c>
      <c r="B21" s="172" t="s">
        <v>220</v>
      </c>
      <c r="C21" s="172"/>
      <c r="D21" s="172"/>
      <c r="E21" s="172"/>
      <c r="F21" s="172"/>
      <c r="G21" s="172"/>
    </row>
    <row r="22" spans="1:7" ht="100.5" customHeight="1">
      <c r="A22" s="126" t="s">
        <v>5</v>
      </c>
      <c r="B22" s="145" t="s">
        <v>219</v>
      </c>
      <c r="C22" s="145"/>
      <c r="D22" s="145"/>
      <c r="E22" s="145"/>
      <c r="F22" s="145"/>
      <c r="G22" s="145"/>
    </row>
    <row r="23" spans="1:7" ht="25.5" customHeight="1">
      <c r="A23" s="126" t="s">
        <v>6</v>
      </c>
      <c r="B23" s="172" t="s">
        <v>31</v>
      </c>
      <c r="C23" s="172"/>
      <c r="D23" s="172"/>
      <c r="E23" s="172"/>
      <c r="F23" s="172"/>
      <c r="G23" s="172"/>
    </row>
    <row r="24" spans="1:7" ht="15.75">
      <c r="A24" s="1"/>
      <c r="B24" s="209"/>
      <c r="C24" s="202"/>
      <c r="D24" s="202"/>
      <c r="E24" s="202"/>
      <c r="F24" s="202"/>
      <c r="G24" s="202"/>
    </row>
    <row r="25" spans="1:7" ht="15.75">
      <c r="A25" s="123" t="s">
        <v>8</v>
      </c>
      <c r="B25" s="171" t="s">
        <v>32</v>
      </c>
      <c r="C25" s="171"/>
      <c r="D25" s="171"/>
      <c r="E25" s="171"/>
      <c r="F25" s="171"/>
      <c r="G25" s="171"/>
    </row>
    <row r="26" spans="1:7" ht="22.5" customHeight="1">
      <c r="A26" s="123"/>
      <c r="B26" s="216" t="s">
        <v>221</v>
      </c>
      <c r="C26" s="217"/>
      <c r="D26" s="217"/>
      <c r="E26" s="217"/>
      <c r="F26" s="217"/>
      <c r="G26" s="218"/>
    </row>
    <row r="27" ht="9.75" customHeight="1">
      <c r="A27" s="1"/>
    </row>
    <row r="28" spans="1:7" ht="18.75" customHeight="1">
      <c r="A28" s="6" t="s">
        <v>7</v>
      </c>
      <c r="B28" s="185" t="s">
        <v>33</v>
      </c>
      <c r="C28" s="213"/>
      <c r="D28" s="213"/>
      <c r="E28" s="213"/>
      <c r="F28" s="213"/>
      <c r="G28" s="213"/>
    </row>
    <row r="29" spans="1:7" ht="23.25" customHeight="1">
      <c r="A29" s="6"/>
      <c r="B29" s="219" t="s">
        <v>222</v>
      </c>
      <c r="C29" s="220"/>
      <c r="D29" s="220"/>
      <c r="E29" s="220"/>
      <c r="F29" s="220"/>
      <c r="G29" s="220"/>
    </row>
    <row r="30" spans="1:7" ht="27" customHeight="1">
      <c r="A30" s="126" t="s">
        <v>10</v>
      </c>
      <c r="B30" s="172" t="s">
        <v>34</v>
      </c>
      <c r="C30" s="172"/>
      <c r="D30" s="172"/>
      <c r="E30" s="172"/>
      <c r="F30" s="172"/>
      <c r="G30" s="172"/>
    </row>
    <row r="31" spans="1:7" ht="11.25" customHeight="1">
      <c r="A31" s="126"/>
      <c r="B31" s="214"/>
      <c r="C31" s="215"/>
      <c r="D31" s="215"/>
      <c r="E31" s="215"/>
      <c r="F31" s="215"/>
      <c r="G31" s="215"/>
    </row>
    <row r="32" spans="1:7" ht="15.75">
      <c r="A32" s="123" t="s">
        <v>8</v>
      </c>
      <c r="B32" s="171" t="s">
        <v>9</v>
      </c>
      <c r="C32" s="171"/>
      <c r="D32" s="171"/>
      <c r="E32" s="171"/>
      <c r="F32" s="171"/>
      <c r="G32" s="171"/>
    </row>
    <row r="33" spans="1:7" ht="36" customHeight="1">
      <c r="A33" s="123"/>
      <c r="B33" s="216" t="s">
        <v>221</v>
      </c>
      <c r="C33" s="217"/>
      <c r="D33" s="217"/>
      <c r="E33" s="217"/>
      <c r="F33" s="217"/>
      <c r="G33" s="218"/>
    </row>
    <row r="34" spans="1:7" ht="15.75">
      <c r="A34" s="126"/>
      <c r="B34" s="124"/>
      <c r="C34" s="124"/>
      <c r="D34" s="124"/>
      <c r="E34" s="124"/>
      <c r="F34" s="124"/>
      <c r="G34" s="124"/>
    </row>
    <row r="35" spans="1:7" ht="15.75">
      <c r="A35" s="126" t="s">
        <v>16</v>
      </c>
      <c r="B35" s="7" t="s">
        <v>12</v>
      </c>
      <c r="C35" s="124"/>
      <c r="D35" s="124"/>
      <c r="E35" s="124"/>
      <c r="F35" s="124"/>
      <c r="G35" s="124"/>
    </row>
    <row r="36" spans="1:2" ht="15.75">
      <c r="A36" s="1"/>
      <c r="B36" s="2" t="s">
        <v>35</v>
      </c>
    </row>
    <row r="37" ht="12" customHeight="1">
      <c r="A37" s="1"/>
    </row>
    <row r="38" spans="1:5" ht="31.5">
      <c r="A38" s="123" t="s">
        <v>8</v>
      </c>
      <c r="B38" s="123" t="s">
        <v>12</v>
      </c>
      <c r="C38" s="123" t="s">
        <v>13</v>
      </c>
      <c r="D38" s="123" t="s">
        <v>14</v>
      </c>
      <c r="E38" s="123" t="s">
        <v>15</v>
      </c>
    </row>
    <row r="39" spans="1:5" ht="15.75">
      <c r="A39" s="123">
        <v>1</v>
      </c>
      <c r="B39" s="123">
        <v>2</v>
      </c>
      <c r="C39" s="123">
        <v>3</v>
      </c>
      <c r="D39" s="123">
        <v>4</v>
      </c>
      <c r="E39" s="123">
        <v>5</v>
      </c>
    </row>
    <row r="40" spans="1:5" ht="78.75">
      <c r="A40" s="123"/>
      <c r="B40" s="123" t="s">
        <v>236</v>
      </c>
      <c r="C40" s="123"/>
      <c r="D40" s="123">
        <f>200000</f>
        <v>200000</v>
      </c>
      <c r="E40" s="123">
        <f>D40</f>
        <v>200000</v>
      </c>
    </row>
    <row r="41" spans="1:5" ht="141.75" customHeight="1">
      <c r="A41" s="131"/>
      <c r="B41" s="135" t="s">
        <v>235</v>
      </c>
      <c r="C41" s="131"/>
      <c r="D41" s="131">
        <f>100000</f>
        <v>100000</v>
      </c>
      <c r="E41" s="135">
        <f>D41</f>
        <v>100000</v>
      </c>
    </row>
    <row r="42" spans="1:5" ht="16.5" customHeight="1">
      <c r="A42" s="171" t="s">
        <v>15</v>
      </c>
      <c r="B42" s="171"/>
      <c r="C42" s="123">
        <f>C40</f>
        <v>0</v>
      </c>
      <c r="D42" s="123">
        <f>D40+D41</f>
        <v>300000</v>
      </c>
      <c r="E42" s="135">
        <f>E40+E41</f>
        <v>300000</v>
      </c>
    </row>
    <row r="43" ht="15.75">
      <c r="A43" s="1"/>
    </row>
    <row r="44" spans="1:7" ht="15.75">
      <c r="A44" s="184" t="s">
        <v>19</v>
      </c>
      <c r="B44" s="172" t="s">
        <v>17</v>
      </c>
      <c r="C44" s="172"/>
      <c r="D44" s="172"/>
      <c r="E44" s="172"/>
      <c r="F44" s="172"/>
      <c r="G44" s="172"/>
    </row>
    <row r="45" spans="1:2" ht="15.75">
      <c r="A45" s="184"/>
      <c r="B45" s="12" t="s">
        <v>11</v>
      </c>
    </row>
    <row r="46" ht="10.5" customHeight="1">
      <c r="A46" s="1"/>
    </row>
    <row r="47" spans="1:5" ht="31.5">
      <c r="A47" s="123" t="s">
        <v>8</v>
      </c>
      <c r="B47" s="123" t="s">
        <v>18</v>
      </c>
      <c r="C47" s="123" t="s">
        <v>13</v>
      </c>
      <c r="D47" s="123" t="s">
        <v>14</v>
      </c>
      <c r="E47" s="123" t="s">
        <v>15</v>
      </c>
    </row>
    <row r="48" spans="1:5" ht="15.75">
      <c r="A48" s="123">
        <v>1</v>
      </c>
      <c r="B48" s="123">
        <v>2</v>
      </c>
      <c r="C48" s="123">
        <v>3</v>
      </c>
      <c r="D48" s="123">
        <v>4</v>
      </c>
      <c r="E48" s="123">
        <v>5</v>
      </c>
    </row>
    <row r="49" spans="1:5" ht="87" customHeight="1">
      <c r="A49" s="123"/>
      <c r="B49" s="4" t="s">
        <v>229</v>
      </c>
      <c r="C49" s="123"/>
      <c r="D49" s="123">
        <f>D42</f>
        <v>300000</v>
      </c>
      <c r="E49" s="136">
        <f>E42</f>
        <v>300000</v>
      </c>
    </row>
    <row r="50" spans="1:5" ht="18.75" customHeight="1">
      <c r="A50" s="171" t="s">
        <v>15</v>
      </c>
      <c r="B50" s="171"/>
      <c r="C50" s="123">
        <f>C49</f>
        <v>0</v>
      </c>
      <c r="D50" s="123">
        <f>D49</f>
        <v>300000</v>
      </c>
      <c r="E50" s="123">
        <f>E49</f>
        <v>300000</v>
      </c>
    </row>
    <row r="51" ht="9.75" customHeight="1">
      <c r="A51" s="1"/>
    </row>
    <row r="52" spans="1:7" ht="18.75" customHeight="1">
      <c r="A52" s="126" t="s">
        <v>36</v>
      </c>
      <c r="B52" s="172" t="s">
        <v>20</v>
      </c>
      <c r="C52" s="172"/>
      <c r="D52" s="172"/>
      <c r="E52" s="172"/>
      <c r="F52" s="172"/>
      <c r="G52" s="172"/>
    </row>
    <row r="53" ht="11.25" customHeight="1">
      <c r="A53" s="1"/>
    </row>
    <row r="54" spans="1:7" ht="31.5">
      <c r="A54" s="123" t="s">
        <v>8</v>
      </c>
      <c r="B54" s="123" t="s">
        <v>21</v>
      </c>
      <c r="C54" s="123" t="s">
        <v>22</v>
      </c>
      <c r="D54" s="123" t="s">
        <v>23</v>
      </c>
      <c r="E54" s="123" t="s">
        <v>13</v>
      </c>
      <c r="F54" s="123" t="s">
        <v>14</v>
      </c>
      <c r="G54" s="123" t="s">
        <v>15</v>
      </c>
    </row>
    <row r="55" spans="1:7" ht="15.75">
      <c r="A55" s="123">
        <v>1</v>
      </c>
      <c r="B55" s="123">
        <v>2</v>
      </c>
      <c r="C55" s="123">
        <v>3</v>
      </c>
      <c r="D55" s="123">
        <v>4</v>
      </c>
      <c r="E55" s="123">
        <v>5</v>
      </c>
      <c r="F55" s="123">
        <v>6</v>
      </c>
      <c r="G55" s="123">
        <v>7</v>
      </c>
    </row>
    <row r="56" spans="1:7" ht="15.75">
      <c r="A56" s="123">
        <v>1</v>
      </c>
      <c r="B56" s="26" t="s">
        <v>24</v>
      </c>
      <c r="C56" s="123"/>
      <c r="D56" s="123"/>
      <c r="E56" s="123"/>
      <c r="F56" s="123"/>
      <c r="G56" s="123"/>
    </row>
    <row r="57" spans="1:7" ht="63">
      <c r="A57" s="123"/>
      <c r="B57" s="4" t="s">
        <v>223</v>
      </c>
      <c r="C57" s="123" t="s">
        <v>74</v>
      </c>
      <c r="D57" s="123" t="s">
        <v>86</v>
      </c>
      <c r="E57" s="123"/>
      <c r="F57" s="114">
        <f>D49</f>
        <v>300000</v>
      </c>
      <c r="G57" s="123">
        <f>E57+F57</f>
        <v>300000</v>
      </c>
    </row>
    <row r="58" spans="1:7" ht="15.75">
      <c r="A58" s="25">
        <v>2</v>
      </c>
      <c r="B58" s="26" t="s">
        <v>25</v>
      </c>
      <c r="C58" s="132"/>
      <c r="D58" s="132"/>
      <c r="E58" s="132"/>
      <c r="F58" s="114"/>
      <c r="G58" s="132"/>
    </row>
    <row r="59" spans="1:7" ht="42.75" customHeight="1">
      <c r="A59" s="132"/>
      <c r="B59" s="4" t="s">
        <v>232</v>
      </c>
      <c r="C59" s="132" t="s">
        <v>58</v>
      </c>
      <c r="D59" s="132" t="s">
        <v>132</v>
      </c>
      <c r="E59" s="132"/>
      <c r="F59" s="114">
        <v>1</v>
      </c>
      <c r="G59" s="132">
        <v>1</v>
      </c>
    </row>
    <row r="60" spans="1:7" ht="147" customHeight="1">
      <c r="A60" s="132"/>
      <c r="B60" s="4" t="s">
        <v>231</v>
      </c>
      <c r="C60" s="132" t="s">
        <v>58</v>
      </c>
      <c r="D60" s="132" t="s">
        <v>86</v>
      </c>
      <c r="E60" s="132"/>
      <c r="F60" s="114">
        <f>1</f>
        <v>1</v>
      </c>
      <c r="G60" s="132">
        <f>F60</f>
        <v>1</v>
      </c>
    </row>
    <row r="61" spans="1:7" ht="19.5" customHeight="1">
      <c r="A61" s="25">
        <v>3</v>
      </c>
      <c r="B61" s="26" t="s">
        <v>26</v>
      </c>
      <c r="C61" s="132"/>
      <c r="D61" s="132"/>
      <c r="E61" s="132"/>
      <c r="F61" s="114"/>
      <c r="G61" s="132"/>
    </row>
    <row r="62" spans="1:7" ht="66.75" customHeight="1">
      <c r="A62" s="132"/>
      <c r="B62" s="4" t="s">
        <v>233</v>
      </c>
      <c r="C62" s="132" t="s">
        <v>74</v>
      </c>
      <c r="D62" s="132" t="s">
        <v>75</v>
      </c>
      <c r="E62" s="132"/>
      <c r="F62" s="114">
        <v>200000</v>
      </c>
      <c r="G62" s="132">
        <f>F62</f>
        <v>200000</v>
      </c>
    </row>
    <row r="63" spans="1:7" ht="153" customHeight="1">
      <c r="A63" s="132"/>
      <c r="B63" s="4" t="s">
        <v>234</v>
      </c>
      <c r="C63" s="133" t="s">
        <v>74</v>
      </c>
      <c r="D63" s="133" t="s">
        <v>75</v>
      </c>
      <c r="E63" s="132"/>
      <c r="F63" s="114">
        <v>100000</v>
      </c>
      <c r="G63" s="132">
        <f>F63</f>
        <v>100000</v>
      </c>
    </row>
    <row r="64" spans="1:7" ht="15.75">
      <c r="A64" s="123">
        <v>4</v>
      </c>
      <c r="B64" s="26" t="s">
        <v>27</v>
      </c>
      <c r="C64" s="123"/>
      <c r="D64" s="123"/>
      <c r="E64" s="123"/>
      <c r="F64" s="114"/>
      <c r="G64" s="123"/>
    </row>
    <row r="65" spans="1:7" ht="79.5" customHeight="1">
      <c r="A65" s="4"/>
      <c r="B65" s="4" t="s">
        <v>225</v>
      </c>
      <c r="C65" s="123" t="s">
        <v>76</v>
      </c>
      <c r="D65" s="123" t="s">
        <v>75</v>
      </c>
      <c r="E65" s="123"/>
      <c r="F65" s="134">
        <v>7.65</v>
      </c>
      <c r="G65" s="29">
        <f>F65</f>
        <v>7.65</v>
      </c>
    </row>
    <row r="66" ht="10.5" customHeight="1">
      <c r="A66" s="1"/>
    </row>
    <row r="67" spans="1:7" s="2" customFormat="1" ht="28.5" customHeight="1">
      <c r="A67" s="174" t="s">
        <v>165</v>
      </c>
      <c r="B67" s="175"/>
      <c r="C67" s="175"/>
      <c r="D67" s="11"/>
      <c r="E67" s="5"/>
      <c r="F67" s="195" t="s">
        <v>176</v>
      </c>
      <c r="G67" s="195"/>
    </row>
    <row r="68" spans="1:7" s="2" customFormat="1" ht="12" customHeight="1">
      <c r="A68" s="3"/>
      <c r="B68" s="126"/>
      <c r="D68" s="10" t="s">
        <v>28</v>
      </c>
      <c r="F68" s="173"/>
      <c r="G68" s="173"/>
    </row>
    <row r="69" spans="1:7" s="2" customFormat="1" ht="15.75" customHeight="1">
      <c r="A69" s="172" t="s">
        <v>29</v>
      </c>
      <c r="B69" s="172"/>
      <c r="C69" s="126"/>
      <c r="D69" s="126"/>
      <c r="F69" s="54"/>
      <c r="G69" s="54"/>
    </row>
    <row r="70" spans="1:7" s="2" customFormat="1" ht="20.25" customHeight="1">
      <c r="A70" s="7" t="s">
        <v>164</v>
      </c>
      <c r="B70" s="124"/>
      <c r="C70" s="126"/>
      <c r="D70" s="126"/>
      <c r="F70" s="54"/>
      <c r="G70" s="54"/>
    </row>
    <row r="71" spans="1:7" s="2" customFormat="1" ht="22.5" customHeight="1">
      <c r="A71" s="174" t="s">
        <v>167</v>
      </c>
      <c r="B71" s="174"/>
      <c r="C71" s="174"/>
      <c r="D71" s="11"/>
      <c r="E71" s="5"/>
      <c r="F71" s="195" t="s">
        <v>177</v>
      </c>
      <c r="G71" s="195"/>
    </row>
    <row r="72" spans="1:7" s="2" customFormat="1" ht="9.75" customHeight="1">
      <c r="A72" s="12"/>
      <c r="B72" s="126"/>
      <c r="C72" s="126"/>
      <c r="D72" s="10" t="s">
        <v>28</v>
      </c>
      <c r="F72" s="170"/>
      <c r="G72" s="170"/>
    </row>
    <row r="73" s="2" customFormat="1" ht="15">
      <c r="A73" s="8" t="s">
        <v>37</v>
      </c>
    </row>
    <row r="74" s="2" customFormat="1" ht="15">
      <c r="A74" s="9" t="s">
        <v>38</v>
      </c>
    </row>
    <row r="75" s="2" customFormat="1" ht="15"/>
    <row r="76" s="2" customFormat="1" ht="15"/>
    <row r="77" s="2" customFormat="1" ht="15"/>
  </sheetData>
  <sheetProtection/>
  <mergeCells count="44">
    <mergeCell ref="F1:G3"/>
    <mergeCell ref="E5:G5"/>
    <mergeCell ref="E6:G6"/>
    <mergeCell ref="E7:G7"/>
    <mergeCell ref="E8:G8"/>
    <mergeCell ref="E9:G9"/>
    <mergeCell ref="E10:G10"/>
    <mergeCell ref="A12:G12"/>
    <mergeCell ref="A13:G13"/>
    <mergeCell ref="C15:F15"/>
    <mergeCell ref="L15:M15"/>
    <mergeCell ref="O15:P15"/>
    <mergeCell ref="C16:F16"/>
    <mergeCell ref="I16:K16"/>
    <mergeCell ref="L16:M16"/>
    <mergeCell ref="O16:P16"/>
    <mergeCell ref="C17:F17"/>
    <mergeCell ref="C18:F18"/>
    <mergeCell ref="E19:F19"/>
    <mergeCell ref="E20:F20"/>
    <mergeCell ref="B21:G21"/>
    <mergeCell ref="B22:G22"/>
    <mergeCell ref="B23:G23"/>
    <mergeCell ref="B24:G24"/>
    <mergeCell ref="B25:G25"/>
    <mergeCell ref="B26:G26"/>
    <mergeCell ref="B28:G28"/>
    <mergeCell ref="B29:G29"/>
    <mergeCell ref="B30:G30"/>
    <mergeCell ref="B31:G31"/>
    <mergeCell ref="B32:G32"/>
    <mergeCell ref="B33:G33"/>
    <mergeCell ref="A42:B42"/>
    <mergeCell ref="A44:A45"/>
    <mergeCell ref="B44:G44"/>
    <mergeCell ref="A50:B50"/>
    <mergeCell ref="F72:G72"/>
    <mergeCell ref="B52:G52"/>
    <mergeCell ref="A67:C67"/>
    <mergeCell ref="F67:G67"/>
    <mergeCell ref="F68:G68"/>
    <mergeCell ref="A69:B69"/>
    <mergeCell ref="A71:C71"/>
    <mergeCell ref="F71:G71"/>
  </mergeCells>
  <printOptions/>
  <pageMargins left="0.7086614173228347" right="0.7086614173228347"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Користувач Windows</cp:lastModifiedBy>
  <cp:lastPrinted>2021-05-12T06:14:15Z</cp:lastPrinted>
  <dcterms:created xsi:type="dcterms:W3CDTF">2018-12-28T08:43:53Z</dcterms:created>
  <dcterms:modified xsi:type="dcterms:W3CDTF">2021-05-12T06:15:10Z</dcterms:modified>
  <cp:category/>
  <cp:version/>
  <cp:contentType/>
  <cp:contentStatus/>
</cp:coreProperties>
</file>